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hidePivotFieldList="1"/>
  <mc:AlternateContent xmlns:mc="http://schemas.openxmlformats.org/markup-compatibility/2006">
    <mc:Choice Requires="x15">
      <x15ac:absPath xmlns:x15ac="http://schemas.microsoft.com/office/spreadsheetml/2010/11/ac" url="C:\Users\paris\Documents\AVIATION-AG\Doc-Avions\5-Masse-Centrage\"/>
    </mc:Choice>
  </mc:AlternateContent>
  <bookViews>
    <workbookView xWindow="28680" yWindow="-120" windowWidth="29040" windowHeight="15840" tabRatio="553"/>
  </bookViews>
  <sheets>
    <sheet name="CARBURANT + CENTRAGE" sheetId="10" r:id="rId1"/>
    <sheet name="Formules" sheetId="3" r:id="rId2"/>
  </sheets>
  <definedNames>
    <definedName name="_xlnm.Print_Area" localSheetId="0">'CARBURANT + CENTRAGE'!$C$3:$K$38</definedName>
    <definedName name="_xlnm.Print_Area" localSheetId="1">Formules!$A$1:$I$9</definedName>
  </definedNames>
  <calcPr calcId="152511" concurrentCalc="0"/>
</workbook>
</file>

<file path=xl/calcChain.xml><?xml version="1.0" encoding="utf-8"?>
<calcChain xmlns="http://schemas.openxmlformats.org/spreadsheetml/2006/main">
  <c r="E38" i="10" l="1"/>
  <c r="I18" i="10"/>
  <c r="I17" i="10"/>
  <c r="I16" i="10"/>
  <c r="E36" i="10"/>
  <c r="E20" i="10"/>
  <c r="E21" i="10"/>
  <c r="E26" i="10"/>
  <c r="E28" i="10"/>
  <c r="E29" i="10"/>
  <c r="E34" i="10"/>
  <c r="E33" i="10"/>
  <c r="E35" i="10"/>
  <c r="E37" i="10"/>
  <c r="N34" i="10"/>
  <c r="N35" i="10"/>
  <c r="N36" i="10"/>
  <c r="N37" i="10"/>
  <c r="N38" i="10"/>
  <c r="N39" i="10"/>
  <c r="N40" i="10"/>
  <c r="N41" i="10"/>
  <c r="N42" i="10"/>
  <c r="N43" i="10"/>
  <c r="N33" i="10"/>
  <c r="J5" i="10"/>
  <c r="J7" i="10"/>
  <c r="J6" i="10"/>
  <c r="J9" i="10"/>
  <c r="J10" i="10"/>
  <c r="J11" i="10"/>
  <c r="H11" i="10"/>
  <c r="H15" i="10"/>
  <c r="I15" i="10"/>
  <c r="J15" i="10"/>
  <c r="H17" i="10"/>
  <c r="J17" i="10"/>
  <c r="H16" i="10"/>
  <c r="J16" i="10"/>
  <c r="J18" i="10"/>
  <c r="J21" i="10"/>
  <c r="H21" i="10"/>
  <c r="S42" i="10"/>
  <c r="T42" i="10"/>
  <c r="T41" i="10"/>
  <c r="X43" i="10"/>
  <c r="X35" i="10"/>
  <c r="X36" i="10"/>
  <c r="X37" i="10"/>
  <c r="X38" i="10"/>
  <c r="X39" i="10"/>
  <c r="X40" i="10"/>
  <c r="X41" i="10"/>
  <c r="X42" i="10"/>
  <c r="X34" i="10"/>
  <c r="B2" i="3"/>
  <c r="C2" i="3"/>
  <c r="D2" i="3"/>
  <c r="E2" i="3"/>
  <c r="F2" i="3"/>
  <c r="G2" i="3"/>
  <c r="H2" i="3"/>
  <c r="I2" i="3"/>
  <c r="N2" i="3"/>
  <c r="L2" i="3"/>
  <c r="M2" i="3"/>
  <c r="O2" i="3"/>
  <c r="B3" i="3"/>
  <c r="C3" i="3"/>
  <c r="D3" i="3"/>
  <c r="E3" i="3"/>
  <c r="F3" i="3"/>
  <c r="G3" i="3"/>
  <c r="H3" i="3"/>
  <c r="I3" i="3"/>
  <c r="N3" i="3"/>
  <c r="L3" i="3"/>
  <c r="M3" i="3"/>
  <c r="O3" i="3"/>
  <c r="N4" i="3"/>
  <c r="L4" i="3"/>
  <c r="M4" i="3"/>
  <c r="O4" i="3"/>
  <c r="N5" i="3"/>
  <c r="L5" i="3"/>
  <c r="M5" i="3"/>
  <c r="O5" i="3"/>
  <c r="N6" i="3"/>
  <c r="L6" i="3"/>
  <c r="M6" i="3"/>
  <c r="O6" i="3"/>
  <c r="N8" i="3"/>
  <c r="L8" i="3"/>
  <c r="M8" i="3"/>
  <c r="O8" i="3"/>
  <c r="N9" i="3"/>
  <c r="L9" i="3"/>
  <c r="M9" i="3"/>
  <c r="O9" i="3"/>
  <c r="N10" i="3"/>
  <c r="L10" i="3"/>
  <c r="M10" i="3"/>
  <c r="O10" i="3"/>
  <c r="N11" i="3"/>
  <c r="L11" i="3"/>
  <c r="M11" i="3"/>
  <c r="O11" i="3"/>
  <c r="N12" i="3"/>
  <c r="L12" i="3"/>
  <c r="M12" i="3"/>
  <c r="O12" i="3"/>
  <c r="N13" i="3"/>
  <c r="L13" i="3"/>
  <c r="M13" i="3"/>
  <c r="O13" i="3"/>
  <c r="N14" i="3"/>
  <c r="L14" i="3"/>
  <c r="M14" i="3"/>
  <c r="O14" i="3"/>
  <c r="N15" i="3"/>
  <c r="L15" i="3"/>
  <c r="M15" i="3"/>
  <c r="O15" i="3"/>
  <c r="N16" i="3"/>
  <c r="L16" i="3"/>
  <c r="M16" i="3"/>
  <c r="O16" i="3"/>
  <c r="N17" i="3"/>
  <c r="L17" i="3"/>
  <c r="M17" i="3"/>
  <c r="O17" i="3"/>
  <c r="N18" i="3"/>
  <c r="L18" i="3"/>
  <c r="M18" i="3"/>
  <c r="O18" i="3"/>
  <c r="N19" i="3"/>
  <c r="L19" i="3"/>
  <c r="M19" i="3"/>
  <c r="O19" i="3"/>
  <c r="N20" i="3"/>
  <c r="L20" i="3"/>
  <c r="M20" i="3"/>
  <c r="O20" i="3"/>
  <c r="N21" i="3"/>
  <c r="L21" i="3"/>
  <c r="M21" i="3"/>
  <c r="O21" i="3"/>
  <c r="N22" i="3"/>
  <c r="L22" i="3"/>
  <c r="M22" i="3"/>
  <c r="O22" i="3"/>
  <c r="S41" i="10"/>
  <c r="I11" i="10"/>
  <c r="I21" i="10"/>
</calcChain>
</file>

<file path=xl/sharedStrings.xml><?xml version="1.0" encoding="utf-8"?>
<sst xmlns="http://schemas.openxmlformats.org/spreadsheetml/2006/main" count="173" uniqueCount="153">
  <si>
    <t>Masse (kg)</t>
  </si>
  <si>
    <t>Bras levier (m)</t>
  </si>
  <si>
    <t>Moment (m.kg)</t>
  </si>
  <si>
    <t>Kg</t>
  </si>
  <si>
    <t>SIN</t>
  </si>
  <si>
    <t>COS</t>
  </si>
  <si>
    <t>a[°] = angle route / vent</t>
  </si>
  <si>
    <t>Xm = Fb x Vw[Kt]</t>
  </si>
  <si>
    <t>dérive[°] : X = Xm.sin(a)</t>
  </si>
  <si>
    <t>Vario [Ft/mn] = Vs[Kt] x Pente [%]</t>
  </si>
  <si>
    <t>%</t>
  </si>
  <si>
    <t>ATAN</t>
  </si>
  <si>
    <t>°</t>
  </si>
  <si>
    <t>Tx %--&gt;°</t>
  </si>
  <si>
    <t>1 % = 0,6° jusqu'à 30% # 17°</t>
  </si>
  <si>
    <t>Erreur</t>
  </si>
  <si>
    <t>T [s perdues-gagnées / mn] = X.cos(a)</t>
  </si>
  <si>
    <t>Masse de base</t>
  </si>
  <si>
    <t>MASSE ET CENTRAGE AU DEPART</t>
  </si>
  <si>
    <t>MASSE ET CENTRAGE A L'ARRIVEE</t>
  </si>
  <si>
    <t>CARBURANT NECESSAIRE</t>
  </si>
  <si>
    <t>Equipage "A/V"</t>
  </si>
  <si>
    <t>Passagers "A/R"</t>
  </si>
  <si>
    <t>Bras de levier</t>
  </si>
  <si>
    <t xml:space="preserve">Masse </t>
  </si>
  <si>
    <t>Graphe</t>
  </si>
  <si>
    <t>Calcul</t>
  </si>
  <si>
    <t>Conversion en litres</t>
  </si>
  <si>
    <t>Minutes</t>
  </si>
  <si>
    <t>Litres</t>
  </si>
  <si>
    <t>Masse Avion à vide</t>
  </si>
  <si>
    <t>Passagers "Arrière"</t>
  </si>
  <si>
    <t>Equipage   "Avant"</t>
  </si>
  <si>
    <t>Exemple du graphe Masse et Centrage (partie droite)</t>
  </si>
  <si>
    <t>Exemple de la feuille de calcul du carburant et de la charge possible (partie gauche) :</t>
  </si>
  <si>
    <t>Merci de ne pas intervenir dans le tableau ci-dessous</t>
  </si>
  <si>
    <t>Si une case passe au parme, revoir vos choix car hors normes.</t>
  </si>
  <si>
    <t>CHARGES TRANSPORTABLES</t>
  </si>
  <si>
    <t>SYNTHÈSE CARBURANT</t>
  </si>
  <si>
    <t>ESSENCE</t>
  </si>
  <si>
    <t>LITRES</t>
  </si>
  <si>
    <t>MASSE</t>
  </si>
  <si>
    <t>Masse du carburant à emporter (Conversion en Kg)</t>
  </si>
  <si>
    <t>Masse ESS</t>
  </si>
  <si>
    <t>Nre Litres</t>
  </si>
  <si>
    <t>Limite avant : 0,813 m</t>
  </si>
  <si>
    <t>Limite arrière : 1,047 m</t>
  </si>
  <si>
    <t>Essence</t>
  </si>
  <si>
    <t>MS 892 ST     F - GAKO                              
C A L C U L    C A R B U R A N T         D E V I S    M A S S E   C E N T R A G E</t>
  </si>
  <si>
    <t>Conversion L en Kg</t>
  </si>
  <si>
    <t>1/4 réservoir</t>
  </si>
  <si>
    <t>1/2 réservoir</t>
  </si>
  <si>
    <t>3/4 réservoir</t>
  </si>
  <si>
    <t>Réservoirs pleins</t>
  </si>
  <si>
    <t>Coordonnées enveloppe MS 892 ST</t>
  </si>
  <si>
    <t>Conversion Kg en L</t>
  </si>
  <si>
    <t>Quantité essence voyage (Autonomie voyage + Réserves + Sécurité)</t>
  </si>
  <si>
    <t>Si essence utilisable totalement consommé</t>
  </si>
  <si>
    <t>Total temps voyage compte tenu de la réglementation et de la sécurité en mn</t>
  </si>
  <si>
    <t>MODE D'EMPLOI DES FEUILLES DE CALCUL DU CARBURANT ET DES CHARGES POSSIBLES (partie gauche du document)</t>
  </si>
  <si>
    <t>MODE D'EMPLOI DES FEUILLES DE CALCUL DES MASSES ET CENTRAGES (partie droite du document)</t>
  </si>
  <si>
    <t>SEULES LES CASES VERTES SONT A MODIFIER POUR VOS CALCULS</t>
  </si>
  <si>
    <t xml:space="preserve">              Masse en (H11) et centrage (I11)au départ                 et            Masse (H21) et Centrage (I21) à l'arrivée (cas le plus défavorable)</t>
  </si>
  <si>
    <t>2) Si dépassement masse, choisir soit un Pax en moins, soit limiter la quantité d'essence mais prévoir escale</t>
  </si>
  <si>
    <t xml:space="preserve">              Positions de masse et centrage au départ et à l'arrivée (cas le plus défavorable) figurent automatiquement sur le graphique</t>
  </si>
  <si>
    <t>Poids max</t>
  </si>
  <si>
    <t>Passagers AV</t>
  </si>
  <si>
    <t>Passagers AR</t>
  </si>
  <si>
    <t>Repère Essence</t>
  </si>
  <si>
    <t>Essence embarquée</t>
  </si>
  <si>
    <t>Essence consommable</t>
  </si>
  <si>
    <t>Temps de vol sans réserve</t>
  </si>
  <si>
    <t>870 kg</t>
  </si>
  <si>
    <t>133 kg</t>
  </si>
  <si>
    <t>0 kg</t>
  </si>
  <si>
    <t>Plein</t>
  </si>
  <si>
    <t>184 L</t>
  </si>
  <si>
    <t>170 L</t>
  </si>
  <si>
    <t>5 H 40</t>
  </si>
  <si>
    <t>160 kg</t>
  </si>
  <si>
    <t>138 L</t>
  </si>
  <si>
    <t>124 L</t>
  </si>
  <si>
    <t>4 H 04</t>
  </si>
  <si>
    <t>38 kg</t>
  </si>
  <si>
    <t>92 L</t>
  </si>
  <si>
    <t>78 L</t>
  </si>
  <si>
    <t>2 H 36</t>
  </si>
  <si>
    <t>71 kg</t>
  </si>
  <si>
    <t>46 L</t>
  </si>
  <si>
    <t>32 L</t>
  </si>
  <si>
    <t>1 H 04</t>
  </si>
  <si>
    <t>EXEMPLES DE MASSE ET CENTRAGE</t>
  </si>
  <si>
    <t>3/4</t>
  </si>
  <si>
    <t>1/2</t>
  </si>
  <si>
    <t>1/4</t>
  </si>
  <si>
    <t>Limite avant à 870 kg : 0,885 m</t>
  </si>
  <si>
    <t>1) Délestage (temps sans vent sans procédures avec puissance déterminée)</t>
  </si>
  <si>
    <t>2) Effet du vent connu sur le temps de vol (en fonction du dernier Wintem)</t>
  </si>
  <si>
    <t>3) Procédures Départ et Arrivée : 5 mn chacune (exemple : 2 procédures)</t>
  </si>
  <si>
    <t>Consommation horaire moyenne 33 l/H  (à 75% = 35 L/H, à 65% = 30 L/H)</t>
  </si>
  <si>
    <t>Temps de vol correspondant</t>
  </si>
  <si>
    <t xml:space="preserve">  1 H de vol</t>
  </si>
  <si>
    <t xml:space="preserve">  MINI 1/2 H</t>
  </si>
  <si>
    <t xml:space="preserve">  1H30 de vol</t>
  </si>
  <si>
    <t xml:space="preserve">  2 H de vol</t>
  </si>
  <si>
    <t xml:space="preserve">  3 H de vol</t>
  </si>
  <si>
    <t xml:space="preserve">  4 H de vol</t>
  </si>
  <si>
    <t xml:space="preserve">  5 H de vol</t>
  </si>
  <si>
    <t>Plus stable</t>
  </si>
  <si>
    <t>Plus maniable</t>
  </si>
  <si>
    <t xml:space="preserve">1) Indiquer le poids des personnes et de l'essence.        La somme des masses et le centrage vous sont donnés en :                                                    </t>
  </si>
  <si>
    <t>4) Réserve de route (prévision si aléas : météo, zones, ATC, plan diversion SERA)</t>
  </si>
  <si>
    <t>5) Réserve finale (30 mn de jour ou 45 mn de nuit)</t>
  </si>
  <si>
    <t>Total                * (ZFW)</t>
  </si>
  <si>
    <t>DIAGRAMME DE MASSE ET CENTRAGE</t>
  </si>
  <si>
    <t>Masse maxi au décollage MTOW [1] :</t>
  </si>
  <si>
    <t>Masse à vide de l'avion (MVE) (Kg) [2] :</t>
  </si>
  <si>
    <r>
      <t>Masse du carburant à emporter (</t>
    </r>
    <r>
      <rPr>
        <sz val="11"/>
        <rFont val="Arial"/>
        <family val="2"/>
      </rPr>
      <t xml:space="preserve">suivant Règles et sécurité) </t>
    </r>
    <r>
      <rPr>
        <b/>
        <sz val="11"/>
        <rFont val="Arial"/>
        <family val="2"/>
      </rPr>
      <t>en Kg [3] :</t>
    </r>
  </si>
  <si>
    <t>La quantité d'essence réglementaire (hors fonds de réservoir) est donnée automatiquement en E24. Total Essence à emporter en E26</t>
  </si>
  <si>
    <t>RÈGLES EMPORT CARBURANT  (hors des abords de l'A/D)          - EXEMPLE -</t>
  </si>
  <si>
    <r>
      <rPr>
        <b/>
        <sz val="12"/>
        <rFont val="Arial"/>
        <family val="2"/>
      </rPr>
      <t xml:space="preserve">1) </t>
    </r>
    <r>
      <rPr>
        <sz val="12"/>
        <rFont val="Arial"/>
        <family val="2"/>
      </rPr>
      <t xml:space="preserve">Calculer la durée du vol sans vent et sans procédures, l'Inscrire dans Case </t>
    </r>
    <r>
      <rPr>
        <b/>
        <sz val="12"/>
        <rFont val="Arial"/>
        <family val="2"/>
      </rPr>
      <t>E13</t>
    </r>
    <r>
      <rPr>
        <sz val="12"/>
        <rFont val="Arial"/>
        <family val="2"/>
      </rPr>
      <t xml:space="preserve"> -   </t>
    </r>
    <r>
      <rPr>
        <b/>
        <sz val="12"/>
        <rFont val="Arial"/>
        <family val="2"/>
      </rPr>
      <t xml:space="preserve"> 2) </t>
    </r>
    <r>
      <rPr>
        <sz val="12"/>
        <rFont val="Arial"/>
        <family val="2"/>
      </rPr>
      <t xml:space="preserve">Calculer les effets du vent sur le temps du voyage </t>
    </r>
    <r>
      <rPr>
        <b/>
        <sz val="12"/>
        <rFont val="Arial"/>
        <family val="2"/>
      </rPr>
      <t>(E14)</t>
    </r>
  </si>
  <si>
    <r>
      <rPr>
        <b/>
        <sz val="12"/>
        <rFont val="Arial"/>
        <family val="2"/>
      </rPr>
      <t xml:space="preserve">3) </t>
    </r>
    <r>
      <rPr>
        <sz val="12"/>
        <rFont val="Arial"/>
        <family val="2"/>
      </rPr>
      <t>Multiplier par 5 le nombre de départs d'arrivée et l'inscrire dans</t>
    </r>
    <r>
      <rPr>
        <b/>
        <sz val="12"/>
        <rFont val="Arial"/>
        <family val="2"/>
      </rPr>
      <t xml:space="preserve"> (E15)</t>
    </r>
    <r>
      <rPr>
        <sz val="12"/>
        <rFont val="Arial"/>
        <family val="2"/>
      </rPr>
      <t xml:space="preserve">,  </t>
    </r>
    <r>
      <rPr>
        <b/>
        <sz val="12"/>
        <rFont val="Arial"/>
        <family val="2"/>
      </rPr>
      <t xml:space="preserve">  4)</t>
    </r>
    <r>
      <rPr>
        <sz val="12"/>
        <rFont val="Arial"/>
        <family val="2"/>
      </rPr>
      <t xml:space="preserve"> Estimer réserve de route</t>
    </r>
    <r>
      <rPr>
        <b/>
        <sz val="12"/>
        <rFont val="Arial"/>
        <family val="2"/>
      </rPr>
      <t xml:space="preserve"> (E16)  </t>
    </r>
    <r>
      <rPr>
        <sz val="12"/>
        <rFont val="Arial"/>
        <family val="2"/>
      </rPr>
      <t xml:space="preserve">   </t>
    </r>
    <r>
      <rPr>
        <b/>
        <sz val="12"/>
        <rFont val="Arial"/>
        <family val="2"/>
      </rPr>
      <t xml:space="preserve">  5)</t>
    </r>
    <r>
      <rPr>
        <sz val="12"/>
        <rFont val="Arial"/>
        <family val="2"/>
      </rPr>
      <t xml:space="preserve"> réserve finale</t>
    </r>
    <r>
      <rPr>
        <b/>
        <sz val="12"/>
        <rFont val="Arial"/>
        <family val="2"/>
      </rPr>
      <t xml:space="preserve"> (E17)</t>
    </r>
  </si>
  <si>
    <t>La Masse Marchande Maxi  (PEQ,PAX, Bagages) hors essence pour ce vol vous est donnée automatiquement en E33.</t>
  </si>
  <si>
    <r>
      <rPr>
        <b/>
        <sz val="12"/>
        <rFont val="Arial"/>
        <family val="2"/>
      </rPr>
      <t>Réserves de route pour aléas (météo, zones, ATC, …)</t>
    </r>
    <r>
      <rPr>
        <sz val="12"/>
        <rFont val="Arial"/>
        <family val="2"/>
      </rPr>
      <t xml:space="preserve"> : estimation de sécurité 20 mn</t>
    </r>
    <r>
      <rPr>
        <b/>
        <sz val="12"/>
        <rFont val="Arial"/>
        <family val="2"/>
      </rPr>
      <t xml:space="preserve"> (E16)</t>
    </r>
  </si>
  <si>
    <t>Réserve finale réglementaire 30 mn de jour ou 45 mn de nuit (E17)</t>
  </si>
  <si>
    <t>Autres résultats fournis automatiquement si besoin (entre autres)</t>
  </si>
  <si>
    <r>
      <rPr>
        <b/>
        <sz val="12"/>
        <rFont val="Arial"/>
        <family val="2"/>
      </rPr>
      <t xml:space="preserve">Essence théorique à l'arrivée en fonction de la quantité choisie (ci-dessus) </t>
    </r>
    <r>
      <rPr>
        <sz val="12"/>
        <rFont val="Arial"/>
        <family val="2"/>
      </rPr>
      <t xml:space="preserve">: 110 L  - (180 mn x 0,4166) = </t>
    </r>
    <r>
      <rPr>
        <b/>
        <sz val="12"/>
        <rFont val="Arial"/>
        <family val="2"/>
      </rPr>
      <t xml:space="preserve">35 L </t>
    </r>
    <r>
      <rPr>
        <sz val="12"/>
        <rFont val="Arial"/>
        <family val="2"/>
      </rPr>
      <t xml:space="preserve"> . Voir</t>
    </r>
    <r>
      <rPr>
        <b/>
        <sz val="12"/>
        <rFont val="Arial"/>
        <family val="2"/>
      </rPr>
      <t xml:space="preserve"> E36 </t>
    </r>
    <r>
      <rPr>
        <sz val="12"/>
        <rFont val="Arial"/>
        <family val="2"/>
      </rPr>
      <t>du tableau de gauche.</t>
    </r>
  </si>
  <si>
    <t>2) Effets du vent connu sur le temps de vol (en fonction du dernier Wintem)</t>
  </si>
  <si>
    <t>3) Nombre de procédures : Départ + Arrivée [(Nb départ + Nb Arrivée) x 5 mn]</t>
  </si>
  <si>
    <t>5) Réserve finale réglementaire de jour</t>
  </si>
  <si>
    <t>Eventuellement suivant règlement intérieur du club : Réserve Sécu Club Ariivée</t>
  </si>
  <si>
    <t xml:space="preserve">6) Fonds de réservoir </t>
  </si>
  <si>
    <r>
      <t xml:space="preserve">Quantité de carburant à emporter                                                     </t>
    </r>
    <r>
      <rPr>
        <b/>
        <sz val="12"/>
        <rFont val="Arial"/>
        <family val="2"/>
      </rPr>
      <t>En Litres</t>
    </r>
  </si>
  <si>
    <t>Masse Marchande Maxi (hors carburant nécessaire) : MMM = 1 - (2 + 3)</t>
  </si>
  <si>
    <t>Masse Marchande Vol (MMV) = Peq +Pax +Bag</t>
  </si>
  <si>
    <r>
      <t xml:space="preserve">Charge possible complémentaire au départ </t>
    </r>
    <r>
      <rPr>
        <sz val="11"/>
        <rFont val="Arial"/>
        <family val="2"/>
      </rPr>
      <t>avec essence calculé ci-dessus</t>
    </r>
  </si>
  <si>
    <t>Hors  réserves de sécurité, sans dégagement et  conforme au calcul MTO</t>
  </si>
  <si>
    <t>6) Fonds de réservoir (14 l pour MS 892 ST)                         Equivalent en temps</t>
  </si>
  <si>
    <t>0,55 l/mn</t>
  </si>
  <si>
    <t>Estimation théorique Essence à l'arrivée avec quantité réelle au départ en Litres</t>
  </si>
  <si>
    <t>NAV = Délestage  110 mn (1 h 50 heures) de vol sans vent   (E13)</t>
  </si>
  <si>
    <t>Effets du dernier vent connu : 10 mn  (E14)</t>
  </si>
  <si>
    <r>
      <t>Procédures Départ Arrivée :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5 minutes par procédure de départ et d'arrivée sur un aérodrome (fonction du nombre d'escales).  </t>
    </r>
    <r>
      <rPr>
        <sz val="12"/>
        <rFont val="Arial"/>
        <family val="2"/>
      </rPr>
      <t>Ici 1 départ + 1 arrivée donc 10 mn</t>
    </r>
    <r>
      <rPr>
        <b/>
        <sz val="12"/>
        <rFont val="Arial"/>
        <family val="2"/>
      </rPr>
      <t xml:space="preserve"> (E15)</t>
    </r>
  </si>
  <si>
    <r>
      <t xml:space="preserve">Carburant à emporter = </t>
    </r>
    <r>
      <rPr>
        <b/>
        <sz val="11"/>
        <rFont val="Arial"/>
        <family val="2"/>
      </rPr>
      <t xml:space="preserve"> 113 L (E28)</t>
    </r>
    <r>
      <rPr>
        <sz val="11"/>
        <rFont val="Arial"/>
        <family val="2"/>
      </rPr>
      <t xml:space="preserve"> - Masse Marchande Maxi =</t>
    </r>
    <r>
      <rPr>
        <b/>
        <sz val="11"/>
        <rFont val="Arial"/>
        <family val="2"/>
      </rPr>
      <t xml:space="preserve"> 194 kg (E35)</t>
    </r>
    <r>
      <rPr>
        <sz val="11"/>
        <rFont val="Arial"/>
        <family val="2"/>
      </rPr>
      <t xml:space="preserve"> - Masse Marchande Vol : </t>
    </r>
    <r>
      <rPr>
        <b/>
        <sz val="11"/>
        <rFont val="Arial"/>
        <family val="2"/>
      </rPr>
      <t>189 kg (E36)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Charge complémentaire possible</t>
    </r>
    <r>
      <rPr>
        <sz val="11"/>
        <rFont val="Arial"/>
        <family val="2"/>
      </rPr>
      <t xml:space="preserve"> : 5</t>
    </r>
    <r>
      <rPr>
        <b/>
        <sz val="11"/>
        <rFont val="Arial"/>
        <family val="2"/>
      </rPr>
      <t xml:space="preserve"> kg (E37)</t>
    </r>
  </si>
  <si>
    <r>
      <rPr>
        <b/>
        <sz val="12"/>
        <rFont val="Arial"/>
        <family val="2"/>
      </rPr>
      <t xml:space="preserve">Masse à vide de l'avion </t>
    </r>
    <r>
      <rPr>
        <sz val="12"/>
        <rFont val="Arial"/>
        <family val="2"/>
      </rPr>
      <t>(Devis de masse et centrage) :</t>
    </r>
    <r>
      <rPr>
        <b/>
        <sz val="12"/>
        <rFont val="Arial"/>
        <family val="2"/>
      </rPr>
      <t xml:space="preserve"> 595 kg</t>
    </r>
    <r>
      <rPr>
        <sz val="12"/>
        <rFont val="Arial"/>
        <family val="2"/>
      </rPr>
      <t xml:space="preserve"> et BL =</t>
    </r>
    <r>
      <rPr>
        <b/>
        <sz val="12"/>
        <rFont val="Arial"/>
        <family val="2"/>
      </rPr>
      <t xml:space="preserve"> 0,852 m</t>
    </r>
  </si>
  <si>
    <r>
      <rPr>
        <b/>
        <sz val="12"/>
        <rFont val="Arial"/>
        <family val="2"/>
      </rPr>
      <t>Equipage Avant (PEQ)</t>
    </r>
    <r>
      <rPr>
        <sz val="12"/>
        <rFont val="Arial"/>
        <family val="2"/>
      </rPr>
      <t xml:space="preserve"> : Deux personnes à l'avant : </t>
    </r>
    <r>
      <rPr>
        <b/>
        <sz val="12"/>
        <rFont val="Arial"/>
        <family val="2"/>
      </rPr>
      <t xml:space="preserve">160 kg    - </t>
    </r>
    <r>
      <rPr>
        <sz val="12"/>
        <rFont val="Arial"/>
        <family val="2"/>
      </rPr>
      <t>SI poids pax inconnu, Homme : 77 kg, Femme : 60 kg, Enfant 2 à 12 ans : 30 kg, BB : 10kg -</t>
    </r>
  </si>
  <si>
    <r>
      <rPr>
        <b/>
        <sz val="12"/>
        <rFont val="Arial"/>
        <family val="2"/>
      </rPr>
      <t>Passagers Arrière (PAX) :</t>
    </r>
    <r>
      <rPr>
        <sz val="12"/>
        <rFont val="Arial"/>
        <family val="2"/>
      </rPr>
      <t xml:space="preserve"> Une personne à l'arrière : </t>
    </r>
    <r>
      <rPr>
        <b/>
        <sz val="12"/>
        <rFont val="Arial"/>
        <family val="2"/>
      </rPr>
      <t>29 kg</t>
    </r>
    <r>
      <rPr>
        <sz val="12"/>
        <rFont val="Arial"/>
        <family val="2"/>
      </rPr>
      <t xml:space="preserve">                 </t>
    </r>
  </si>
  <si>
    <r>
      <rPr>
        <b/>
        <sz val="12"/>
        <rFont val="Arial"/>
        <family val="2"/>
      </rPr>
      <t xml:space="preserve">Essence : </t>
    </r>
    <r>
      <rPr>
        <sz val="12"/>
        <rFont val="Arial"/>
        <family val="2"/>
      </rPr>
      <t xml:space="preserve">choix de la quantité d'essence au départ. Exemple du tableau : 86 Kg d’où 86 kg / 0,72 = </t>
    </r>
    <r>
      <rPr>
        <b/>
        <sz val="12"/>
        <rFont val="Arial"/>
        <family val="2"/>
      </rPr>
      <t xml:space="preserve">119 L </t>
    </r>
  </si>
  <si>
    <r>
      <rPr>
        <b/>
        <sz val="12"/>
        <rFont val="Arial"/>
        <family val="2"/>
      </rPr>
      <t xml:space="preserve">Résultats fournis entre autres </t>
    </r>
    <r>
      <rPr>
        <sz val="12"/>
        <rFont val="Arial"/>
        <family val="2"/>
      </rPr>
      <t xml:space="preserve">: Masses au Départ et à l'Arrivée </t>
    </r>
    <r>
      <rPr>
        <b/>
        <sz val="12"/>
        <rFont val="Arial"/>
        <family val="2"/>
      </rPr>
      <t xml:space="preserve">D = 870 kg ; A= 784 kg - </t>
    </r>
    <r>
      <rPr>
        <sz val="12"/>
        <rFont val="Arial"/>
        <family val="2"/>
      </rPr>
      <t>Bras de levier Départ et Arrivée</t>
    </r>
    <r>
      <rPr>
        <b/>
        <sz val="12"/>
        <rFont val="Arial"/>
        <family val="2"/>
      </rPr>
      <t xml:space="preserve"> : D = 0,922 ; A= 0,906</t>
    </r>
  </si>
  <si>
    <t>Total           *  (MTOW)</t>
  </si>
  <si>
    <t>* MTOW = Maximum Take Off Weight (Masse Maxi Structure Décollage)</t>
  </si>
  <si>
    <r>
      <t xml:space="preserve">* ZFW = Zéro Fuel Weight </t>
    </r>
    <r>
      <rPr>
        <sz val="11"/>
        <rFont val="Arial"/>
        <family val="2"/>
      </rPr>
      <t>(Masse sans essence) (cas le plus défavorable à l'arrivée)</t>
    </r>
  </si>
  <si>
    <t>Conception : André PARIS    - HT - FI - SFE -      LFRN - LFDP - LFRD -                     Portable : 06 75 33 45 15    Courriel : andre.paris2@orange.fr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</si>
</sst>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0"/>
    <numFmt numFmtId="165" formatCode="0.000"/>
    <numFmt numFmtId="166" formatCode="0.0"/>
    <numFmt numFmtId="167" formatCode="0.0%"/>
    <numFmt numFmtId="168" formatCode="#,##0.000"/>
  </numFmts>
  <fonts count="22" x14ac:knownFonts="1"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2"/>
      <color theme="0"/>
      <name val="Arial"/>
      <family val="2"/>
    </font>
    <font>
      <b/>
      <sz val="12"/>
      <color rgb="FF0000CC"/>
      <name val="Arial"/>
      <family val="2"/>
    </font>
    <font>
      <b/>
      <sz val="12"/>
      <color rgb="FF003300"/>
      <name val="Arial"/>
      <family val="2"/>
    </font>
    <font>
      <b/>
      <sz val="11"/>
      <color rgb="FF1F497D"/>
      <name val="Arial"/>
      <family val="2"/>
    </font>
    <font>
      <b/>
      <sz val="12"/>
      <color theme="0"/>
      <name val="Arial"/>
      <family val="2"/>
    </font>
    <font>
      <b/>
      <sz val="12"/>
      <color rgb="FF00800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ECFF"/>
        <bgColor theme="4" tint="0.79992065187536243"/>
      </patternFill>
    </fill>
    <fill>
      <patternFill patternType="solid">
        <fgColor rgb="FF33CCCC"/>
        <bgColor indexed="64"/>
      </patternFill>
    </fill>
  </fills>
  <borders count="1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39"/>
      </left>
      <right style="thin">
        <color indexed="39"/>
      </right>
      <top style="thick">
        <color indexed="39"/>
      </top>
      <bottom style="thin">
        <color indexed="39"/>
      </bottom>
      <diagonal/>
    </border>
    <border>
      <left style="thin">
        <color indexed="39"/>
      </left>
      <right style="thick">
        <color indexed="39"/>
      </right>
      <top style="thick">
        <color indexed="39"/>
      </top>
      <bottom style="thin">
        <color indexed="39"/>
      </bottom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  <diagonal/>
    </border>
    <border>
      <left style="thin">
        <color indexed="39"/>
      </left>
      <right style="thick">
        <color indexed="39"/>
      </right>
      <top style="thin">
        <color indexed="39"/>
      </top>
      <bottom style="thin">
        <color indexed="3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39"/>
      </right>
      <top style="thin">
        <color indexed="39"/>
      </top>
      <bottom style="thin">
        <color indexed="39"/>
      </bottom>
      <diagonal/>
    </border>
    <border>
      <left/>
      <right style="thin">
        <color indexed="39"/>
      </right>
      <top style="thin">
        <color indexed="39"/>
      </top>
      <bottom style="thick">
        <color indexed="39"/>
      </bottom>
      <diagonal/>
    </border>
    <border>
      <left/>
      <right style="thick">
        <color indexed="39"/>
      </right>
      <top/>
      <bottom/>
      <diagonal/>
    </border>
    <border>
      <left style="thick">
        <color indexed="39"/>
      </left>
      <right style="thin">
        <color indexed="39"/>
      </right>
      <top style="thick">
        <color indexed="39"/>
      </top>
      <bottom style="thin">
        <color indexed="39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39"/>
      </left>
      <right style="thick">
        <color indexed="39"/>
      </right>
      <top style="thin">
        <color indexed="39"/>
      </top>
      <bottom style="thick">
        <color indexed="39"/>
      </bottom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ck">
        <color indexed="39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ck">
        <color rgb="FF002060"/>
      </right>
      <top style="thin">
        <color rgb="FF002060"/>
      </top>
      <bottom style="thin">
        <color rgb="FF002060"/>
      </bottom>
      <diagonal/>
    </border>
    <border>
      <left style="thick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ck">
        <color rgb="FF002060"/>
      </right>
      <top style="thin">
        <color rgb="FF002060"/>
      </top>
      <bottom/>
      <diagonal/>
    </border>
    <border>
      <left style="thick">
        <color rgb="FF002060"/>
      </left>
      <right style="thin">
        <color rgb="FF002060"/>
      </right>
      <top style="thick">
        <color rgb="FF002060"/>
      </top>
      <bottom style="thick">
        <color rgb="FF002060"/>
      </bottom>
      <diagonal/>
    </border>
    <border>
      <left style="thin">
        <color rgb="FF002060"/>
      </left>
      <right style="thick">
        <color rgb="FF002060"/>
      </right>
      <top style="thick">
        <color rgb="FF002060"/>
      </top>
      <bottom style="thick">
        <color rgb="FF002060"/>
      </bottom>
      <diagonal/>
    </border>
    <border>
      <left/>
      <right/>
      <top/>
      <bottom style="thick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ck">
        <color rgb="FF002060"/>
      </left>
      <right/>
      <top style="thin">
        <color rgb="FF002060"/>
      </top>
      <bottom style="thin">
        <color rgb="FF002060"/>
      </bottom>
      <diagonal/>
    </border>
    <border>
      <left style="thick">
        <color rgb="FF002060"/>
      </left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ck">
        <color rgb="FF002060"/>
      </left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ck">
        <color theme="1"/>
      </left>
      <right/>
      <top style="thick">
        <color indexed="39"/>
      </top>
      <bottom style="thick">
        <color theme="1"/>
      </bottom>
      <diagonal/>
    </border>
    <border>
      <left/>
      <right/>
      <top style="thick">
        <color indexed="39"/>
      </top>
      <bottom style="thick">
        <color theme="1"/>
      </bottom>
      <diagonal/>
    </border>
    <border>
      <left/>
      <right style="thick">
        <color theme="1"/>
      </right>
      <top style="thick">
        <color indexed="39"/>
      </top>
      <bottom style="thick">
        <color theme="1"/>
      </bottom>
      <diagonal/>
    </border>
    <border>
      <left style="thick">
        <color rgb="FF002060"/>
      </left>
      <right/>
      <top style="thick">
        <color rgb="FF002060"/>
      </top>
      <bottom style="thin">
        <color rgb="FF002060"/>
      </bottom>
      <diagonal/>
    </border>
    <border>
      <left/>
      <right style="thick">
        <color rgb="FF002060"/>
      </right>
      <top style="thick">
        <color rgb="FF002060"/>
      </top>
      <bottom style="thin">
        <color rgb="FF002060"/>
      </bottom>
      <diagonal/>
    </border>
    <border>
      <left style="thick">
        <color rgb="FF002060"/>
      </left>
      <right/>
      <top/>
      <bottom style="thick">
        <color rgb="FF002060"/>
      </bottom>
      <diagonal/>
    </border>
    <border>
      <left/>
      <right style="thick">
        <color rgb="FF002060"/>
      </right>
      <top/>
      <bottom style="thick">
        <color rgb="FF002060"/>
      </bottom>
      <diagonal/>
    </border>
    <border>
      <left style="thick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13">
    <xf numFmtId="0" fontId="0" fillId="0" borderId="0" xfId="0"/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166" fontId="0" fillId="2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1" fillId="0" borderId="0" xfId="0" applyFont="1" applyProtection="1"/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Protection="1"/>
    <xf numFmtId="166" fontId="2" fillId="0" borderId="0" xfId="0" applyNumberFormat="1" applyFont="1" applyBorder="1" applyAlignment="1" applyProtection="1">
      <alignment horizontal="center"/>
    </xf>
    <xf numFmtId="1" fontId="2" fillId="0" borderId="0" xfId="0" applyNumberFormat="1" applyFont="1" applyAlignment="1" applyProtection="1">
      <alignment horizontal="center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" fillId="0" borderId="0" xfId="0" applyFont="1" applyProtection="1"/>
    <xf numFmtId="1" fontId="16" fillId="3" borderId="0" xfId="0" applyNumberFormat="1" applyFont="1" applyFill="1" applyAlignment="1" applyProtection="1">
      <alignment horizontal="center"/>
    </xf>
    <xf numFmtId="166" fontId="6" fillId="0" borderId="0" xfId="0" applyNumberFormat="1" applyFont="1" applyBorder="1" applyAlignment="1" applyProtection="1">
      <alignment horizontal="center"/>
    </xf>
    <xf numFmtId="166" fontId="7" fillId="0" borderId="0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167" fontId="7" fillId="0" borderId="0" xfId="0" applyNumberFormat="1" applyFont="1" applyBorder="1" applyAlignment="1" applyProtection="1">
      <alignment horizontal="center"/>
    </xf>
    <xf numFmtId="1" fontId="6" fillId="0" borderId="0" xfId="0" applyNumberFormat="1" applyFont="1" applyBorder="1" applyAlignment="1" applyProtection="1">
      <alignment horizontal="center"/>
    </xf>
    <xf numFmtId="167" fontId="6" fillId="0" borderId="0" xfId="0" applyNumberFormat="1" applyFont="1" applyBorder="1" applyAlignment="1" applyProtection="1">
      <alignment horizontal="center"/>
    </xf>
    <xf numFmtId="0" fontId="2" fillId="4" borderId="6" xfId="0" applyFont="1" applyFill="1" applyBorder="1" applyAlignment="1" applyProtection="1">
      <alignment horizontal="center"/>
    </xf>
    <xf numFmtId="0" fontId="2" fillId="4" borderId="7" xfId="0" applyFont="1" applyFill="1" applyBorder="1" applyAlignment="1" applyProtection="1">
      <alignment horizontal="center"/>
    </xf>
    <xf numFmtId="0" fontId="2" fillId="4" borderId="6" xfId="0" applyFont="1" applyFill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/>
    </xf>
    <xf numFmtId="0" fontId="6" fillId="0" borderId="9" xfId="0" applyFont="1" applyBorder="1" applyAlignment="1" applyProtection="1">
      <alignment horizontal="left" indent="1"/>
    </xf>
    <xf numFmtId="0" fontId="6" fillId="0" borderId="10" xfId="0" applyFont="1" applyBorder="1" applyAlignment="1" applyProtection="1">
      <alignment horizontal="left" indent="1"/>
    </xf>
    <xf numFmtId="0" fontId="6" fillId="0" borderId="11" xfId="0" applyFont="1" applyBorder="1" applyAlignment="1" applyProtection="1">
      <alignment horizontal="left" indent="1"/>
    </xf>
    <xf numFmtId="0" fontId="7" fillId="0" borderId="12" xfId="0" applyFont="1" applyBorder="1" applyAlignment="1" applyProtection="1">
      <alignment horizontal="left" indent="1"/>
    </xf>
    <xf numFmtId="0" fontId="7" fillId="0" borderId="13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165" fontId="6" fillId="0" borderId="17" xfId="0" applyNumberFormat="1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165" fontId="6" fillId="0" borderId="19" xfId="0" applyNumberFormat="1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left" indent="1"/>
    </xf>
    <xf numFmtId="0" fontId="7" fillId="0" borderId="22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6" fillId="0" borderId="28" xfId="0" applyFont="1" applyBorder="1" applyProtection="1"/>
    <xf numFmtId="0" fontId="6" fillId="0" borderId="0" xfId="0" applyFont="1" applyBorder="1" applyProtection="1"/>
    <xf numFmtId="0" fontId="6" fillId="0" borderId="29" xfId="0" applyFont="1" applyBorder="1" applyAlignment="1" applyProtection="1">
      <alignment horizontal="center"/>
    </xf>
    <xf numFmtId="0" fontId="7" fillId="0" borderId="0" xfId="0" applyFont="1" applyBorder="1" applyProtection="1"/>
    <xf numFmtId="0" fontId="7" fillId="0" borderId="29" xfId="0" applyFont="1" applyBorder="1" applyProtection="1"/>
    <xf numFmtId="0" fontId="16" fillId="0" borderId="0" xfId="0" applyFont="1" applyBorder="1" applyProtection="1"/>
    <xf numFmtId="1" fontId="6" fillId="0" borderId="29" xfId="0" applyNumberFormat="1" applyFont="1" applyBorder="1" applyAlignment="1" applyProtection="1">
      <alignment horizontal="center"/>
    </xf>
    <xf numFmtId="167" fontId="6" fillId="0" borderId="29" xfId="0" applyNumberFormat="1" applyFont="1" applyBorder="1" applyAlignment="1" applyProtection="1">
      <alignment horizontal="center"/>
    </xf>
    <xf numFmtId="0" fontId="6" fillId="0" borderId="29" xfId="0" applyFont="1" applyBorder="1" applyProtection="1"/>
    <xf numFmtId="0" fontId="6" fillId="0" borderId="31" xfId="0" applyFont="1" applyBorder="1" applyAlignment="1" applyProtection="1">
      <alignment horizontal="left" indent="1"/>
    </xf>
    <xf numFmtId="0" fontId="6" fillId="0" borderId="32" xfId="0" applyFont="1" applyBorder="1" applyAlignment="1" applyProtection="1">
      <alignment horizontal="center" vertical="center"/>
    </xf>
    <xf numFmtId="165" fontId="6" fillId="0" borderId="33" xfId="0" applyNumberFormat="1" applyFont="1" applyBorder="1" applyAlignment="1" applyProtection="1">
      <alignment horizontal="center" vertical="center"/>
    </xf>
    <xf numFmtId="0" fontId="6" fillId="0" borderId="34" xfId="0" applyFont="1" applyBorder="1" applyAlignment="1" applyProtection="1">
      <alignment horizontal="center"/>
    </xf>
    <xf numFmtId="0" fontId="6" fillId="0" borderId="35" xfId="0" applyFont="1" applyBorder="1" applyAlignment="1" applyProtection="1">
      <alignment horizontal="center"/>
    </xf>
    <xf numFmtId="0" fontId="2" fillId="0" borderId="0" xfId="0" applyFont="1" applyFill="1" applyBorder="1" applyProtection="1"/>
    <xf numFmtId="0" fontId="7" fillId="5" borderId="8" xfId="0" applyFont="1" applyFill="1" applyBorder="1" applyAlignment="1" applyProtection="1">
      <alignment horizontal="center" vertical="center"/>
    </xf>
    <xf numFmtId="2" fontId="7" fillId="6" borderId="3" xfId="0" applyNumberFormat="1" applyFont="1" applyFill="1" applyBorder="1" applyAlignment="1" applyProtection="1">
      <alignment horizontal="center"/>
    </xf>
    <xf numFmtId="2" fontId="6" fillId="0" borderId="36" xfId="0" applyNumberFormat="1" applyFont="1" applyBorder="1" applyAlignment="1" applyProtection="1">
      <alignment horizontal="center" vertical="center"/>
    </xf>
    <xf numFmtId="0" fontId="6" fillId="0" borderId="37" xfId="0" applyFont="1" applyBorder="1" applyAlignment="1" applyProtection="1">
      <alignment horizontal="center" vertical="center"/>
    </xf>
    <xf numFmtId="1" fontId="6" fillId="3" borderId="38" xfId="0" applyNumberFormat="1" applyFont="1" applyFill="1" applyBorder="1" applyAlignment="1" applyProtection="1">
      <alignment horizontal="center" vertical="center"/>
    </xf>
    <xf numFmtId="165" fontId="6" fillId="3" borderId="39" xfId="0" applyNumberFormat="1" applyFont="1" applyFill="1" applyBorder="1" applyAlignment="1" applyProtection="1">
      <alignment horizontal="center" vertical="center"/>
    </xf>
    <xf numFmtId="2" fontId="6" fillId="3" borderId="40" xfId="0" applyNumberFormat="1" applyFont="1" applyFill="1" applyBorder="1" applyAlignment="1" applyProtection="1">
      <alignment horizontal="center" vertical="center"/>
    </xf>
    <xf numFmtId="0" fontId="16" fillId="0" borderId="41" xfId="0" applyFont="1" applyFill="1" applyBorder="1" applyAlignment="1" applyProtection="1">
      <alignment horizontal="right" vertical="center"/>
    </xf>
    <xf numFmtId="0" fontId="7" fillId="0" borderId="46" xfId="0" applyFont="1" applyFill="1" applyBorder="1" applyAlignment="1" applyProtection="1">
      <alignment horizontal="center"/>
    </xf>
    <xf numFmtId="0" fontId="7" fillId="0" borderId="19" xfId="0" applyFont="1" applyFill="1" applyBorder="1" applyAlignment="1" applyProtection="1">
      <alignment horizontal="center"/>
    </xf>
    <xf numFmtId="0" fontId="7" fillId="0" borderId="47" xfId="0" applyFont="1" applyFill="1" applyBorder="1" applyAlignment="1" applyProtection="1">
      <alignment horizontal="center"/>
    </xf>
    <xf numFmtId="0" fontId="7" fillId="0" borderId="40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center" vertical="center"/>
    </xf>
    <xf numFmtId="1" fontId="6" fillId="0" borderId="50" xfId="0" applyNumberFormat="1" applyFont="1" applyFill="1" applyBorder="1" applyAlignment="1" applyProtection="1">
      <alignment horizontal="center"/>
    </xf>
    <xf numFmtId="0" fontId="6" fillId="0" borderId="51" xfId="0" applyFont="1" applyFill="1" applyBorder="1" applyAlignment="1" applyProtection="1">
      <alignment horizontal="center"/>
    </xf>
    <xf numFmtId="0" fontId="7" fillId="6" borderId="46" xfId="0" applyFont="1" applyFill="1" applyBorder="1" applyAlignment="1" applyProtection="1">
      <alignment horizontal="center" vertical="center"/>
    </xf>
    <xf numFmtId="0" fontId="7" fillId="6" borderId="19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/>
    </xf>
    <xf numFmtId="1" fontId="7" fillId="9" borderId="52" xfId="0" applyNumberFormat="1" applyFont="1" applyFill="1" applyBorder="1" applyAlignment="1" applyProtection="1">
      <alignment horizontal="center" vertical="center"/>
      <protection locked="0"/>
    </xf>
    <xf numFmtId="1" fontId="7" fillId="9" borderId="32" xfId="0" applyNumberFormat="1" applyFont="1" applyFill="1" applyBorder="1" applyAlignment="1" applyProtection="1">
      <alignment horizontal="center" vertical="center"/>
      <protection locked="0"/>
    </xf>
    <xf numFmtId="0" fontId="7" fillId="9" borderId="53" xfId="0" applyFont="1" applyFill="1" applyBorder="1" applyAlignment="1" applyProtection="1">
      <alignment horizontal="center"/>
      <protection locked="0"/>
    </xf>
    <xf numFmtId="1" fontId="6" fillId="0" borderId="53" xfId="0" applyNumberFormat="1" applyFont="1" applyFill="1" applyBorder="1" applyAlignment="1" applyProtection="1">
      <alignment horizontal="center"/>
    </xf>
    <xf numFmtId="0" fontId="11" fillId="0" borderId="40" xfId="0" applyFont="1" applyFill="1" applyBorder="1" applyAlignment="1" applyProtection="1">
      <alignment horizontal="center" vertical="center"/>
    </xf>
    <xf numFmtId="0" fontId="7" fillId="0" borderId="115" xfId="0" applyFont="1" applyFill="1" applyBorder="1" applyAlignment="1" applyProtection="1">
      <alignment horizontal="center" vertical="center"/>
    </xf>
    <xf numFmtId="0" fontId="6" fillId="0" borderId="115" xfId="0" applyFont="1" applyFill="1" applyBorder="1" applyAlignment="1" applyProtection="1">
      <alignment horizontal="center" vertical="center"/>
    </xf>
    <xf numFmtId="0" fontId="6" fillId="0" borderId="55" xfId="0" applyFont="1" applyBorder="1" applyProtection="1"/>
    <xf numFmtId="0" fontId="6" fillId="0" borderId="56" xfId="0" applyFont="1" applyBorder="1" applyAlignment="1" applyProtection="1">
      <alignment horizontal="center"/>
    </xf>
    <xf numFmtId="165" fontId="17" fillId="11" borderId="58" xfId="0" applyNumberFormat="1" applyFont="1" applyFill="1" applyBorder="1" applyAlignment="1" applyProtection="1">
      <alignment horizontal="center" vertical="center"/>
    </xf>
    <xf numFmtId="1" fontId="17" fillId="11" borderId="59" xfId="0" applyNumberFormat="1" applyFont="1" applyFill="1" applyBorder="1" applyAlignment="1" applyProtection="1">
      <alignment horizontal="center" vertical="center"/>
    </xf>
    <xf numFmtId="1" fontId="18" fillId="12" borderId="57" xfId="0" applyNumberFormat="1" applyFont="1" applyFill="1" applyBorder="1" applyAlignment="1" applyProtection="1">
      <alignment horizontal="center" vertical="center"/>
    </xf>
    <xf numFmtId="165" fontId="18" fillId="12" borderId="60" xfId="0" applyNumberFormat="1" applyFont="1" applyFill="1" applyBorder="1" applyAlignment="1" applyProtection="1">
      <alignment horizontal="center" vertical="center"/>
    </xf>
    <xf numFmtId="1" fontId="18" fillId="12" borderId="61" xfId="0" applyNumberFormat="1" applyFont="1" applyFill="1" applyBorder="1" applyAlignment="1" applyProtection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19" fillId="0" borderId="62" xfId="0" applyFont="1" applyBorder="1" applyAlignment="1">
      <alignment horizontal="center" vertical="center" wrapText="1"/>
    </xf>
    <xf numFmtId="0" fontId="19" fillId="0" borderId="63" xfId="0" applyFont="1" applyBorder="1" applyAlignment="1">
      <alignment horizontal="center" vertical="center" wrapText="1"/>
    </xf>
    <xf numFmtId="0" fontId="19" fillId="0" borderId="64" xfId="0" applyFont="1" applyBorder="1" applyAlignment="1">
      <alignment horizontal="center" vertical="center" wrapText="1"/>
    </xf>
    <xf numFmtId="0" fontId="0" fillId="7" borderId="1" xfId="0" applyFill="1" applyBorder="1"/>
    <xf numFmtId="0" fontId="0" fillId="7" borderId="62" xfId="0" applyFill="1" applyBorder="1"/>
    <xf numFmtId="49" fontId="19" fillId="0" borderId="64" xfId="0" applyNumberFormat="1" applyFont="1" applyBorder="1" applyAlignment="1">
      <alignment horizontal="center" vertical="center" wrapText="1"/>
    </xf>
    <xf numFmtId="0" fontId="6" fillId="11" borderId="53" xfId="0" applyFont="1" applyFill="1" applyBorder="1" applyAlignment="1" applyProtection="1">
      <alignment horizontal="center"/>
    </xf>
    <xf numFmtId="0" fontId="6" fillId="11" borderId="50" xfId="0" applyFont="1" applyFill="1" applyBorder="1" applyAlignment="1" applyProtection="1">
      <alignment horizontal="center"/>
    </xf>
    <xf numFmtId="0" fontId="7" fillId="5" borderId="65" xfId="0" applyFont="1" applyFill="1" applyBorder="1" applyAlignment="1" applyProtection="1">
      <alignment horizontal="center" vertical="center"/>
    </xf>
    <xf numFmtId="0" fontId="6" fillId="11" borderId="66" xfId="0" applyFont="1" applyFill="1" applyBorder="1" applyAlignment="1" applyProtection="1">
      <alignment horizontal="center"/>
    </xf>
    <xf numFmtId="0" fontId="7" fillId="11" borderId="8" xfId="0" applyFont="1" applyFill="1" applyBorder="1" applyAlignment="1" applyProtection="1">
      <alignment horizontal="center" vertical="center"/>
    </xf>
    <xf numFmtId="0" fontId="2" fillId="0" borderId="116" xfId="0" applyFont="1" applyBorder="1" applyProtection="1"/>
    <xf numFmtId="49" fontId="7" fillId="0" borderId="117" xfId="0" applyNumberFormat="1" applyFont="1" applyBorder="1" applyAlignment="1" applyProtection="1">
      <alignment horizontal="left" vertical="center"/>
    </xf>
    <xf numFmtId="49" fontId="7" fillId="0" borderId="117" xfId="0" applyNumberFormat="1" applyFont="1" applyFill="1" applyBorder="1" applyAlignment="1" applyProtection="1">
      <alignment horizontal="center" vertical="center"/>
    </xf>
    <xf numFmtId="49" fontId="7" fillId="0" borderId="116" xfId="0" applyNumberFormat="1" applyFont="1" applyFill="1" applyBorder="1" applyAlignment="1" applyProtection="1">
      <alignment horizontal="center" vertical="center"/>
    </xf>
    <xf numFmtId="49" fontId="7" fillId="0" borderId="117" xfId="0" applyNumberFormat="1" applyFont="1" applyFill="1" applyBorder="1" applyAlignment="1" applyProtection="1">
      <alignment vertical="center"/>
    </xf>
    <xf numFmtId="49" fontId="7" fillId="0" borderId="116" xfId="0" applyNumberFormat="1" applyFont="1" applyFill="1" applyBorder="1" applyAlignment="1" applyProtection="1">
      <alignment vertical="center"/>
    </xf>
    <xf numFmtId="2" fontId="7" fillId="22" borderId="3" xfId="0" applyNumberFormat="1" applyFont="1" applyFill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/>
    </xf>
    <xf numFmtId="0" fontId="6" fillId="0" borderId="30" xfId="0" applyFont="1" applyFill="1" applyBorder="1" applyAlignment="1" applyProtection="1">
      <alignment horizontal="center" vertical="center"/>
    </xf>
    <xf numFmtId="1" fontId="17" fillId="11" borderId="57" xfId="0" applyNumberFormat="1" applyFont="1" applyFill="1" applyBorder="1" applyAlignment="1" applyProtection="1">
      <alignment horizontal="center" vertical="center"/>
    </xf>
    <xf numFmtId="0" fontId="4" fillId="8" borderId="109" xfId="0" applyFont="1" applyFill="1" applyBorder="1" applyAlignment="1" applyProtection="1">
      <alignment horizontal="center"/>
    </xf>
    <xf numFmtId="168" fontId="7" fillId="8" borderId="110" xfId="0" applyNumberFormat="1" applyFont="1" applyFill="1" applyBorder="1" applyAlignment="1" applyProtection="1">
      <alignment horizontal="center"/>
    </xf>
    <xf numFmtId="2" fontId="7" fillId="0" borderId="109" xfId="0" applyNumberFormat="1" applyFont="1" applyFill="1" applyBorder="1" applyAlignment="1" applyProtection="1">
      <alignment horizontal="center" vertical="center"/>
    </xf>
    <xf numFmtId="0" fontId="10" fillId="0" borderId="110" xfId="0" applyFont="1" applyFill="1" applyBorder="1" applyAlignment="1" applyProtection="1">
      <alignment horizontal="center" vertical="center"/>
    </xf>
    <xf numFmtId="0" fontId="7" fillId="0" borderId="117" xfId="0" applyFont="1" applyFill="1" applyBorder="1" applyAlignment="1" applyProtection="1">
      <alignment horizontal="center" vertical="center"/>
    </xf>
    <xf numFmtId="0" fontId="20" fillId="0" borderId="116" xfId="0" applyFont="1" applyFill="1" applyBorder="1" applyAlignment="1" applyProtection="1">
      <alignment horizontal="right" vertical="center"/>
    </xf>
    <xf numFmtId="0" fontId="8" fillId="0" borderId="44" xfId="0" applyFont="1" applyFill="1" applyBorder="1" applyProtection="1"/>
    <xf numFmtId="0" fontId="13" fillId="4" borderId="45" xfId="0" applyFont="1" applyFill="1" applyBorder="1" applyAlignment="1" applyProtection="1">
      <alignment horizontal="center"/>
    </xf>
    <xf numFmtId="0" fontId="8" fillId="4" borderId="4" xfId="0" applyFont="1" applyFill="1" applyBorder="1" applyAlignment="1" applyProtection="1">
      <alignment horizontal="center"/>
    </xf>
    <xf numFmtId="0" fontId="8" fillId="4" borderId="5" xfId="0" applyFont="1" applyFill="1" applyBorder="1" applyAlignment="1" applyProtection="1">
      <alignment horizontal="center"/>
    </xf>
    <xf numFmtId="2" fontId="8" fillId="0" borderId="44" xfId="0" applyNumberFormat="1" applyFont="1" applyFill="1" applyBorder="1" applyAlignment="1" applyProtection="1">
      <alignment horizontal="center"/>
    </xf>
    <xf numFmtId="2" fontId="8" fillId="4" borderId="42" xfId="0" applyNumberFormat="1" applyFont="1" applyFill="1" applyBorder="1" applyAlignment="1" applyProtection="1">
      <alignment horizontal="center"/>
    </xf>
    <xf numFmtId="0" fontId="9" fillId="0" borderId="44" xfId="0" applyFont="1" applyFill="1" applyBorder="1" applyAlignment="1" applyProtection="1">
      <alignment horizontal="center"/>
    </xf>
    <xf numFmtId="0" fontId="9" fillId="4" borderId="43" xfId="0" applyFont="1" applyFill="1" applyBorder="1" applyAlignment="1" applyProtection="1">
      <alignment horizontal="center"/>
    </xf>
    <xf numFmtId="168" fontId="12" fillId="4" borderId="49" xfId="0" applyNumberFormat="1" applyFont="1" applyFill="1" applyBorder="1" applyAlignment="1" applyProtection="1">
      <alignment horizontal="center"/>
    </xf>
    <xf numFmtId="168" fontId="12" fillId="4" borderId="48" xfId="0" applyNumberFormat="1" applyFont="1" applyFill="1" applyBorder="1" applyAlignment="1" applyProtection="1">
      <alignment horizontal="center"/>
    </xf>
    <xf numFmtId="2" fontId="7" fillId="0" borderId="111" xfId="0" applyNumberFormat="1" applyFont="1" applyFill="1" applyBorder="1" applyAlignment="1" applyProtection="1">
      <alignment horizontal="center" vertical="center"/>
    </xf>
    <xf numFmtId="0" fontId="10" fillId="0" borderId="112" xfId="0" applyFont="1" applyFill="1" applyBorder="1" applyAlignment="1" applyProtection="1">
      <alignment horizontal="center" vertical="center"/>
    </xf>
    <xf numFmtId="0" fontId="10" fillId="0" borderId="114" xfId="0" applyFont="1" applyFill="1" applyBorder="1" applyAlignment="1" applyProtection="1">
      <alignment horizontal="center" vertical="center"/>
    </xf>
    <xf numFmtId="1" fontId="7" fillId="0" borderId="52" xfId="0" applyNumberFormat="1" applyFont="1" applyFill="1" applyBorder="1" applyAlignment="1" applyProtection="1">
      <alignment horizontal="center" vertical="center"/>
    </xf>
    <xf numFmtId="0" fontId="11" fillId="9" borderId="47" xfId="0" applyFont="1" applyFill="1" applyBorder="1" applyAlignment="1" applyProtection="1">
      <alignment horizontal="center" vertical="center"/>
      <protection locked="0"/>
    </xf>
    <xf numFmtId="0" fontId="2" fillId="0" borderId="27" xfId="0" applyFont="1" applyBorder="1" applyProtection="1"/>
    <xf numFmtId="0" fontId="2" fillId="0" borderId="18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7" fillId="18" borderId="8" xfId="0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/>
    </xf>
    <xf numFmtId="0" fontId="7" fillId="0" borderId="8" xfId="0" applyNumberFormat="1" applyFont="1" applyFill="1" applyBorder="1" applyAlignment="1" applyProtection="1">
      <alignment horizontal="center"/>
    </xf>
    <xf numFmtId="0" fontId="7" fillId="9" borderId="65" xfId="0" applyFont="1" applyFill="1" applyBorder="1" applyAlignment="1" applyProtection="1">
      <alignment horizontal="center" vertical="center"/>
      <protection locked="0"/>
    </xf>
    <xf numFmtId="2" fontId="7" fillId="9" borderId="113" xfId="0" applyNumberFormat="1" applyFont="1" applyFill="1" applyBorder="1" applyAlignment="1" applyProtection="1">
      <alignment horizontal="center" vertical="center"/>
      <protection locked="0"/>
    </xf>
    <xf numFmtId="0" fontId="7" fillId="9" borderId="53" xfId="0" applyFont="1" applyFill="1" applyBorder="1" applyAlignment="1" applyProtection="1">
      <alignment horizontal="center" vertical="center"/>
      <protection locked="0"/>
    </xf>
    <xf numFmtId="0" fontId="6" fillId="0" borderId="53" xfId="0" applyFont="1" applyBorder="1" applyAlignment="1" applyProtection="1">
      <alignment horizontal="center"/>
    </xf>
    <xf numFmtId="1" fontId="7" fillId="10" borderId="53" xfId="0" applyNumberFormat="1" applyFont="1" applyFill="1" applyBorder="1" applyAlignment="1" applyProtection="1">
      <alignment horizontal="center"/>
    </xf>
    <xf numFmtId="1" fontId="7" fillId="11" borderId="3" xfId="0" applyNumberFormat="1" applyFont="1" applyFill="1" applyBorder="1" applyAlignment="1" applyProtection="1">
      <alignment horizontal="center"/>
    </xf>
    <xf numFmtId="1" fontId="7" fillId="11" borderId="53" xfId="0" applyNumberFormat="1" applyFont="1" applyFill="1" applyBorder="1" applyAlignment="1" applyProtection="1">
      <alignment horizontal="center"/>
    </xf>
    <xf numFmtId="0" fontId="7" fillId="0" borderId="53" xfId="0" applyFont="1" applyFill="1" applyBorder="1" applyAlignment="1" applyProtection="1">
      <alignment horizontal="center"/>
    </xf>
    <xf numFmtId="0" fontId="7" fillId="9" borderId="54" xfId="0" applyFont="1" applyFill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</xf>
    <xf numFmtId="49" fontId="7" fillId="16" borderId="117" xfId="0" applyNumberFormat="1" applyFont="1" applyFill="1" applyBorder="1" applyAlignment="1" applyProtection="1">
      <alignment horizontal="center" vertical="center"/>
    </xf>
    <xf numFmtId="49" fontId="7" fillId="16" borderId="116" xfId="0" applyNumberFormat="1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right"/>
    </xf>
    <xf numFmtId="0" fontId="6" fillId="0" borderId="21" xfId="0" applyFont="1" applyBorder="1" applyAlignment="1" applyProtection="1">
      <alignment horizontal="left" indent="1"/>
    </xf>
    <xf numFmtId="0" fontId="7" fillId="11" borderId="3" xfId="0" applyFont="1" applyFill="1" applyBorder="1" applyAlignment="1" applyProtection="1">
      <alignment horizontal="center"/>
    </xf>
    <xf numFmtId="0" fontId="6" fillId="0" borderId="101" xfId="0" applyFont="1" applyBorder="1" applyAlignment="1" applyProtection="1">
      <alignment horizontal="left" vertical="center"/>
    </xf>
    <xf numFmtId="0" fontId="6" fillId="0" borderId="102" xfId="0" applyFont="1" applyBorder="1" applyAlignment="1" applyProtection="1">
      <alignment horizontal="left" vertical="center"/>
    </xf>
    <xf numFmtId="0" fontId="6" fillId="0" borderId="103" xfId="0" applyFont="1" applyBorder="1" applyAlignment="1" applyProtection="1">
      <alignment horizontal="left" vertical="center"/>
    </xf>
    <xf numFmtId="0" fontId="7" fillId="6" borderId="20" xfId="0" applyFont="1" applyFill="1" applyBorder="1" applyAlignment="1" applyProtection="1">
      <alignment horizontal="center" vertical="center"/>
    </xf>
    <xf numFmtId="0" fontId="7" fillId="6" borderId="104" xfId="0" applyFont="1" applyFill="1" applyBorder="1" applyAlignment="1" applyProtection="1">
      <alignment horizontal="center" vertical="center"/>
    </xf>
    <xf numFmtId="0" fontId="7" fillId="6" borderId="77" xfId="0" applyFont="1" applyFill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52" xfId="0" applyFont="1" applyBorder="1" applyAlignment="1" applyProtection="1">
      <alignment horizontal="left" vertical="center"/>
    </xf>
    <xf numFmtId="0" fontId="6" fillId="0" borderId="100" xfId="0" applyFont="1" applyBorder="1" applyAlignment="1" applyProtection="1">
      <alignment horizontal="left" vertical="center"/>
    </xf>
    <xf numFmtId="0" fontId="7" fillId="0" borderId="115" xfId="0" applyFont="1" applyBorder="1" applyAlignment="1" applyProtection="1">
      <alignment horizontal="center" vertical="center"/>
    </xf>
    <xf numFmtId="0" fontId="7" fillId="0" borderId="105" xfId="0" applyFont="1" applyBorder="1" applyAlignment="1" applyProtection="1">
      <alignment horizontal="left" vertical="center" indent="1"/>
    </xf>
    <xf numFmtId="0" fontId="6" fillId="0" borderId="106" xfId="0" applyFont="1" applyBorder="1" applyAlignment="1" applyProtection="1">
      <alignment horizontal="left" vertical="center" indent="1"/>
    </xf>
    <xf numFmtId="0" fontId="6" fillId="0" borderId="107" xfId="0" applyFont="1" applyBorder="1" applyAlignment="1" applyProtection="1">
      <alignment horizontal="left" vertical="center" indent="1"/>
    </xf>
    <xf numFmtId="0" fontId="7" fillId="0" borderId="20" xfId="0" applyFont="1" applyBorder="1" applyAlignment="1" applyProtection="1">
      <alignment horizontal="center"/>
    </xf>
    <xf numFmtId="0" fontId="7" fillId="0" borderId="77" xfId="0" applyFont="1" applyBorder="1" applyAlignment="1" applyProtection="1">
      <alignment horizontal="center"/>
    </xf>
    <xf numFmtId="0" fontId="15" fillId="0" borderId="101" xfId="0" applyFont="1" applyBorder="1" applyAlignment="1" applyProtection="1">
      <alignment horizontal="left" vertical="center" indent="1"/>
    </xf>
    <xf numFmtId="0" fontId="2" fillId="0" borderId="102" xfId="0" applyFont="1" applyBorder="1" applyAlignment="1" applyProtection="1">
      <alignment horizontal="left" vertical="center" indent="1"/>
    </xf>
    <xf numFmtId="0" fontId="2" fillId="0" borderId="103" xfId="0" applyFont="1" applyBorder="1" applyAlignment="1" applyProtection="1">
      <alignment horizontal="left" vertical="center" indent="1"/>
    </xf>
    <xf numFmtId="0" fontId="7" fillId="0" borderId="125" xfId="0" applyFont="1" applyBorder="1" applyAlignment="1" applyProtection="1">
      <alignment horizontal="center"/>
    </xf>
    <xf numFmtId="0" fontId="7" fillId="0" borderId="126" xfId="0" applyFont="1" applyBorder="1" applyAlignment="1" applyProtection="1">
      <alignment horizontal="center"/>
    </xf>
    <xf numFmtId="0" fontId="7" fillId="20" borderId="21" xfId="0" applyFont="1" applyFill="1" applyBorder="1" applyAlignment="1" applyProtection="1">
      <alignment horizontal="center" vertical="center"/>
    </xf>
    <xf numFmtId="0" fontId="7" fillId="20" borderId="100" xfId="0" applyFont="1" applyFill="1" applyBorder="1" applyAlignment="1" applyProtection="1">
      <alignment horizontal="center" vertical="center"/>
    </xf>
    <xf numFmtId="0" fontId="10" fillId="0" borderId="118" xfId="0" applyFont="1" applyFill="1" applyBorder="1" applyAlignment="1" applyProtection="1">
      <alignment horizontal="center" vertical="center" wrapText="1"/>
    </xf>
    <xf numFmtId="0" fontId="10" fillId="0" borderId="119" xfId="0" applyFont="1" applyFill="1" applyBorder="1" applyAlignment="1" applyProtection="1">
      <alignment horizontal="center" vertical="center" wrapText="1"/>
    </xf>
    <xf numFmtId="0" fontId="10" fillId="0" borderId="120" xfId="0" applyFont="1" applyFill="1" applyBorder="1" applyAlignment="1" applyProtection="1">
      <alignment horizontal="center" vertical="center" wrapText="1"/>
    </xf>
    <xf numFmtId="0" fontId="10" fillId="0" borderId="121" xfId="0" applyFont="1" applyFill="1" applyBorder="1" applyAlignment="1" applyProtection="1">
      <alignment horizontal="center" vertical="center" wrapText="1"/>
    </xf>
    <xf numFmtId="0" fontId="7" fillId="18" borderId="21" xfId="0" applyFont="1" applyFill="1" applyBorder="1" applyAlignment="1" applyProtection="1">
      <alignment horizontal="left" vertical="center" wrapText="1"/>
    </xf>
    <xf numFmtId="0" fontId="7" fillId="18" borderId="52" xfId="0" applyFont="1" applyFill="1" applyBorder="1" applyAlignment="1" applyProtection="1">
      <alignment horizontal="left" vertical="center" wrapText="1"/>
    </xf>
    <xf numFmtId="0" fontId="7" fillId="18" borderId="100" xfId="0" applyFont="1" applyFill="1" applyBorder="1" applyAlignment="1" applyProtection="1">
      <alignment horizontal="left" vertical="center" wrapText="1"/>
    </xf>
    <xf numFmtId="0" fontId="7" fillId="18" borderId="21" xfId="0" applyFont="1" applyFill="1" applyBorder="1" applyAlignment="1" applyProtection="1">
      <alignment horizontal="left" vertical="center"/>
    </xf>
    <xf numFmtId="0" fontId="7" fillId="18" borderId="52" xfId="0" applyFont="1" applyFill="1" applyBorder="1" applyAlignment="1" applyProtection="1">
      <alignment horizontal="left" vertical="center"/>
    </xf>
    <xf numFmtId="0" fontId="7" fillId="18" borderId="100" xfId="0" applyFont="1" applyFill="1" applyBorder="1" applyAlignment="1" applyProtection="1">
      <alignment horizontal="left" vertical="center"/>
    </xf>
    <xf numFmtId="0" fontId="7" fillId="18" borderId="101" xfId="0" applyFont="1" applyFill="1" applyBorder="1" applyAlignment="1" applyProtection="1">
      <alignment horizontal="left"/>
    </xf>
    <xf numFmtId="0" fontId="7" fillId="18" borderId="102" xfId="0" applyFont="1" applyFill="1" applyBorder="1" applyAlignment="1" applyProtection="1">
      <alignment horizontal="left"/>
    </xf>
    <xf numFmtId="0" fontId="7" fillId="18" borderId="103" xfId="0" applyFont="1" applyFill="1" applyBorder="1" applyAlignment="1" applyProtection="1">
      <alignment horizontal="left"/>
    </xf>
    <xf numFmtId="1" fontId="20" fillId="14" borderId="72" xfId="0" applyNumberFormat="1" applyFont="1" applyFill="1" applyBorder="1" applyAlignment="1" applyProtection="1">
      <alignment horizontal="center" vertical="center"/>
    </xf>
    <xf numFmtId="1" fontId="20" fillId="14" borderId="73" xfId="0" applyNumberFormat="1" applyFont="1" applyFill="1" applyBorder="1" applyAlignment="1" applyProtection="1">
      <alignment horizontal="center" vertical="center"/>
    </xf>
    <xf numFmtId="0" fontId="7" fillId="9" borderId="74" xfId="0" applyFont="1" applyFill="1" applyBorder="1" applyAlignment="1" applyProtection="1">
      <alignment horizontal="center" vertical="center"/>
    </xf>
    <xf numFmtId="0" fontId="7" fillId="9" borderId="75" xfId="0" applyFont="1" applyFill="1" applyBorder="1" applyAlignment="1" applyProtection="1">
      <alignment horizontal="center" vertical="center"/>
    </xf>
    <xf numFmtId="0" fontId="7" fillId="9" borderId="76" xfId="0" applyFont="1" applyFill="1" applyBorder="1" applyAlignment="1" applyProtection="1">
      <alignment horizontal="center" vertical="center"/>
    </xf>
    <xf numFmtId="0" fontId="6" fillId="0" borderId="79" xfId="0" applyFont="1" applyBorder="1" applyAlignment="1" applyProtection="1">
      <alignment horizontal="left" vertical="center" indent="1"/>
    </xf>
    <xf numFmtId="0" fontId="7" fillId="0" borderId="80" xfId="0" applyFont="1" applyBorder="1" applyAlignment="1" applyProtection="1">
      <alignment horizontal="left" vertical="center" indent="1"/>
    </xf>
    <xf numFmtId="0" fontId="7" fillId="0" borderId="72" xfId="0" applyFont="1" applyBorder="1" applyAlignment="1" applyProtection="1">
      <alignment horizontal="left" vertical="center" indent="1"/>
    </xf>
    <xf numFmtId="0" fontId="6" fillId="0" borderId="89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right"/>
    </xf>
    <xf numFmtId="0" fontId="10" fillId="0" borderId="21" xfId="0" applyFont="1" applyBorder="1" applyAlignment="1" applyProtection="1">
      <alignment horizontal="left" vertical="center" indent="1"/>
    </xf>
    <xf numFmtId="0" fontId="10" fillId="0" borderId="52" xfId="0" applyFont="1" applyBorder="1" applyAlignment="1" applyProtection="1">
      <alignment horizontal="left" vertical="center" indent="1"/>
    </xf>
    <xf numFmtId="0" fontId="10" fillId="0" borderId="95" xfId="0" applyFont="1" applyBorder="1" applyAlignment="1" applyProtection="1">
      <alignment horizontal="left" vertical="center" indent="1"/>
    </xf>
    <xf numFmtId="0" fontId="10" fillId="0" borderId="82" xfId="0" applyFont="1" applyBorder="1" applyAlignment="1" applyProtection="1">
      <alignment horizontal="left" vertical="center" indent="1"/>
    </xf>
    <xf numFmtId="0" fontId="10" fillId="0" borderId="83" xfId="0" applyFont="1" applyBorder="1" applyAlignment="1" applyProtection="1">
      <alignment horizontal="left" vertical="center" indent="1"/>
    </xf>
    <xf numFmtId="0" fontId="10" fillId="0" borderId="84" xfId="0" applyFont="1" applyBorder="1" applyAlignment="1" applyProtection="1">
      <alignment horizontal="left" vertical="center" indent="1"/>
    </xf>
    <xf numFmtId="0" fontId="2" fillId="0" borderId="21" xfId="0" applyFont="1" applyBorder="1" applyAlignment="1" applyProtection="1">
      <alignment horizontal="center" vertical="center"/>
    </xf>
    <xf numFmtId="0" fontId="2" fillId="0" borderId="52" xfId="0" applyFont="1" applyBorder="1" applyAlignment="1" applyProtection="1">
      <alignment horizontal="center" vertical="center"/>
    </xf>
    <xf numFmtId="0" fontId="2" fillId="0" borderId="95" xfId="0" applyFont="1" applyBorder="1" applyAlignment="1" applyProtection="1">
      <alignment horizontal="center" vertical="center"/>
    </xf>
    <xf numFmtId="0" fontId="6" fillId="0" borderId="93" xfId="0" applyFont="1" applyBorder="1" applyAlignment="1" applyProtection="1">
      <alignment horizontal="left" vertical="center" indent="1"/>
    </xf>
    <xf numFmtId="0" fontId="6" fillId="0" borderId="37" xfId="0" applyFont="1" applyBorder="1" applyAlignment="1" applyProtection="1">
      <alignment horizontal="left" vertical="center" indent="1"/>
    </xf>
    <xf numFmtId="0" fontId="6" fillId="0" borderId="94" xfId="0" applyFont="1" applyBorder="1" applyAlignment="1" applyProtection="1">
      <alignment horizontal="left" vertical="center" indent="1"/>
    </xf>
    <xf numFmtId="0" fontId="6" fillId="0" borderId="21" xfId="0" applyFont="1" applyBorder="1" applyAlignment="1" applyProtection="1">
      <alignment horizontal="left" indent="1"/>
    </xf>
    <xf numFmtId="0" fontId="6" fillId="0" borderId="52" xfId="0" applyFont="1" applyBorder="1" applyAlignment="1" applyProtection="1">
      <alignment horizontal="left" indent="1"/>
    </xf>
    <xf numFmtId="0" fontId="6" fillId="0" borderId="21" xfId="0" applyFont="1" applyBorder="1" applyAlignment="1" applyProtection="1">
      <alignment horizontal="left" vertical="center" indent="1"/>
    </xf>
    <xf numFmtId="0" fontId="6" fillId="0" borderId="52" xfId="0" applyFont="1" applyBorder="1" applyAlignment="1" applyProtection="1">
      <alignment horizontal="left" vertical="center" indent="1"/>
    </xf>
    <xf numFmtId="0" fontId="6" fillId="0" borderId="95" xfId="0" applyFont="1" applyBorder="1" applyAlignment="1" applyProtection="1">
      <alignment horizontal="left" vertical="center" indent="1"/>
    </xf>
    <xf numFmtId="0" fontId="10" fillId="0" borderId="85" xfId="0" applyFont="1" applyBorder="1" applyAlignment="1" applyProtection="1">
      <alignment horizontal="left" vertical="center" indent="1"/>
    </xf>
    <xf numFmtId="0" fontId="10" fillId="0" borderId="86" xfId="0" applyFont="1" applyBorder="1" applyAlignment="1" applyProtection="1">
      <alignment horizontal="left" vertical="center" indent="1"/>
    </xf>
    <xf numFmtId="0" fontId="10" fillId="0" borderId="87" xfId="0" applyFont="1" applyBorder="1" applyAlignment="1" applyProtection="1">
      <alignment horizontal="left" vertical="center" indent="1"/>
    </xf>
    <xf numFmtId="0" fontId="7" fillId="5" borderId="79" xfId="0" applyFont="1" applyFill="1" applyBorder="1" applyAlignment="1" applyProtection="1">
      <alignment horizontal="center" vertical="center" wrapText="1"/>
    </xf>
    <xf numFmtId="0" fontId="7" fillId="5" borderId="80" xfId="0" applyFont="1" applyFill="1" applyBorder="1" applyAlignment="1" applyProtection="1">
      <alignment horizontal="center" vertical="center" wrapText="1"/>
    </xf>
    <xf numFmtId="0" fontId="7" fillId="5" borderId="72" xfId="0" applyFont="1" applyFill="1" applyBorder="1" applyAlignment="1" applyProtection="1">
      <alignment horizontal="center" vertical="center" wrapText="1"/>
    </xf>
    <xf numFmtId="0" fontId="6" fillId="0" borderId="82" xfId="0" applyFont="1" applyBorder="1" applyAlignment="1" applyProtection="1">
      <alignment horizontal="left"/>
    </xf>
    <xf numFmtId="0" fontId="6" fillId="0" borderId="83" xfId="0" applyFont="1" applyBorder="1" applyAlignment="1" applyProtection="1">
      <alignment horizontal="left"/>
    </xf>
    <xf numFmtId="0" fontId="6" fillId="0" borderId="84" xfId="0" applyFont="1" applyBorder="1" applyAlignment="1" applyProtection="1">
      <alignment horizontal="left"/>
    </xf>
    <xf numFmtId="49" fontId="7" fillId="16" borderId="117" xfId="0" applyNumberFormat="1" applyFont="1" applyFill="1" applyBorder="1" applyAlignment="1" applyProtection="1">
      <alignment horizontal="center" vertical="center"/>
    </xf>
    <xf numFmtId="49" fontId="7" fillId="16" borderId="116" xfId="0" applyNumberFormat="1" applyFont="1" applyFill="1" applyBorder="1" applyAlignment="1" applyProtection="1">
      <alignment horizontal="center" vertical="center"/>
    </xf>
    <xf numFmtId="0" fontId="3" fillId="0" borderId="129" xfId="0" applyFont="1" applyBorder="1" applyAlignment="1" applyProtection="1">
      <alignment horizontal="left" vertical="center" wrapText="1" indent="1"/>
    </xf>
    <xf numFmtId="0" fontId="3" fillId="0" borderId="108" xfId="0" applyFont="1" applyBorder="1" applyAlignment="1" applyProtection="1">
      <alignment horizontal="left" vertical="center" wrapText="1" indent="1"/>
    </xf>
    <xf numFmtId="0" fontId="4" fillId="9" borderId="122" xfId="0" applyFont="1" applyFill="1" applyBorder="1" applyAlignment="1" applyProtection="1">
      <alignment horizontal="center" wrapText="1"/>
    </xf>
    <xf numFmtId="0" fontId="2" fillId="9" borderId="123" xfId="0" applyFont="1" applyFill="1" applyBorder="1" applyAlignment="1" applyProtection="1">
      <alignment horizontal="center" wrapText="1"/>
    </xf>
    <xf numFmtId="0" fontId="2" fillId="9" borderId="124" xfId="0" applyFont="1" applyFill="1" applyBorder="1" applyAlignment="1" applyProtection="1">
      <alignment horizontal="center" wrapText="1"/>
    </xf>
    <xf numFmtId="0" fontId="16" fillId="15" borderId="1" xfId="0" applyFont="1" applyFill="1" applyBorder="1" applyAlignment="1" applyProtection="1">
      <alignment horizontal="center" vertical="center"/>
    </xf>
    <xf numFmtId="0" fontId="16" fillId="15" borderId="78" xfId="0" applyFont="1" applyFill="1" applyBorder="1" applyAlignment="1" applyProtection="1">
      <alignment horizontal="center" vertical="center"/>
    </xf>
    <xf numFmtId="0" fontId="16" fillId="15" borderId="62" xfId="0" applyFont="1" applyFill="1" applyBorder="1" applyAlignment="1" applyProtection="1">
      <alignment horizontal="center" vertical="center"/>
    </xf>
    <xf numFmtId="0" fontId="20" fillId="15" borderId="78" xfId="0" applyFont="1" applyFill="1" applyBorder="1" applyAlignment="1" applyProtection="1">
      <alignment horizontal="center" vertical="center"/>
    </xf>
    <xf numFmtId="0" fontId="20" fillId="15" borderId="62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/>
    </xf>
    <xf numFmtId="0" fontId="7" fillId="21" borderId="127" xfId="0" applyFont="1" applyFill="1" applyBorder="1" applyAlignment="1" applyProtection="1">
      <alignment horizontal="center" vertical="center"/>
    </xf>
    <xf numFmtId="0" fontId="6" fillId="21" borderId="115" xfId="0" applyFont="1" applyFill="1" applyBorder="1" applyAlignment="1" applyProtection="1">
      <alignment horizontal="center" vertical="center"/>
    </xf>
    <xf numFmtId="0" fontId="6" fillId="21" borderId="128" xfId="0" applyFont="1" applyFill="1" applyBorder="1" applyAlignment="1" applyProtection="1">
      <alignment horizontal="center" vertical="center"/>
    </xf>
    <xf numFmtId="0" fontId="6" fillId="13" borderId="67" xfId="0" applyFont="1" applyFill="1" applyBorder="1" applyAlignment="1" applyProtection="1">
      <alignment horizontal="center" vertical="center"/>
    </xf>
    <xf numFmtId="0" fontId="6" fillId="13" borderId="68" xfId="0" applyFont="1" applyFill="1" applyBorder="1" applyAlignment="1" applyProtection="1">
      <alignment horizontal="center" vertical="center"/>
    </xf>
    <xf numFmtId="0" fontId="6" fillId="13" borderId="69" xfId="0" applyFont="1" applyFill="1" applyBorder="1" applyAlignment="1" applyProtection="1">
      <alignment horizontal="center" vertical="center"/>
    </xf>
    <xf numFmtId="0" fontId="6" fillId="0" borderId="70" xfId="0" applyFont="1" applyBorder="1" applyAlignment="1" applyProtection="1">
      <alignment horizontal="left" vertical="center" indent="1"/>
    </xf>
    <xf numFmtId="0" fontId="6" fillId="0" borderId="71" xfId="0" applyFont="1" applyBorder="1" applyAlignment="1" applyProtection="1">
      <alignment horizontal="left" vertical="center" indent="1"/>
    </xf>
    <xf numFmtId="0" fontId="6" fillId="0" borderId="64" xfId="0" applyFont="1" applyBorder="1" applyAlignment="1" applyProtection="1">
      <alignment horizontal="left" vertical="center" indent="1"/>
    </xf>
    <xf numFmtId="0" fontId="6" fillId="0" borderId="21" xfId="0" applyFont="1" applyBorder="1" applyAlignment="1" applyProtection="1">
      <alignment horizontal="left" vertical="center" wrapText="1" indent="1"/>
    </xf>
    <xf numFmtId="0" fontId="3" fillId="0" borderId="52" xfId="0" applyFont="1" applyBorder="1" applyAlignment="1" applyProtection="1">
      <alignment horizontal="left" vertical="center" wrapText="1" indent="1"/>
    </xf>
    <xf numFmtId="0" fontId="3" fillId="0" borderId="95" xfId="0" applyFont="1" applyBorder="1" applyAlignment="1" applyProtection="1">
      <alignment horizontal="left" vertical="center" wrapText="1" indent="1"/>
    </xf>
    <xf numFmtId="0" fontId="7" fillId="19" borderId="20" xfId="0" applyFont="1" applyFill="1" applyBorder="1" applyAlignment="1" applyProtection="1">
      <alignment horizontal="center"/>
    </xf>
    <xf numFmtId="0" fontId="7" fillId="19" borderId="104" xfId="0" applyFont="1" applyFill="1" applyBorder="1" applyAlignment="1" applyProtection="1">
      <alignment horizontal="center"/>
    </xf>
    <xf numFmtId="0" fontId="7" fillId="19" borderId="77" xfId="0" applyFont="1" applyFill="1" applyBorder="1" applyAlignment="1" applyProtection="1">
      <alignment horizontal="center"/>
    </xf>
    <xf numFmtId="0" fontId="7" fillId="18" borderId="28" xfId="0" applyFont="1" applyFill="1" applyBorder="1" applyAlignment="1" applyProtection="1">
      <alignment horizontal="left" vertical="center" indent="1"/>
    </xf>
    <xf numFmtId="0" fontId="6" fillId="18" borderId="0" xfId="0" applyFont="1" applyFill="1" applyAlignment="1" applyProtection="1">
      <alignment horizontal="left" vertical="center" indent="1"/>
    </xf>
    <xf numFmtId="0" fontId="6" fillId="18" borderId="29" xfId="0" applyFont="1" applyFill="1" applyBorder="1" applyAlignment="1" applyProtection="1">
      <alignment horizontal="left" vertical="center" indent="1"/>
    </xf>
    <xf numFmtId="0" fontId="7" fillId="18" borderId="12" xfId="0" applyFont="1" applyFill="1" applyBorder="1" applyAlignment="1" applyProtection="1">
      <alignment horizontal="left" vertical="center" indent="1"/>
    </xf>
    <xf numFmtId="0" fontId="7" fillId="18" borderId="55" xfId="0" applyFont="1" applyFill="1" applyBorder="1" applyAlignment="1" applyProtection="1">
      <alignment horizontal="left" vertical="center" indent="1"/>
    </xf>
    <xf numFmtId="0" fontId="7" fillId="18" borderId="56" xfId="0" applyFont="1" applyFill="1" applyBorder="1" applyAlignment="1" applyProtection="1">
      <alignment horizontal="left" vertical="center" indent="1"/>
    </xf>
    <xf numFmtId="0" fontId="2" fillId="0" borderId="0" xfId="0" applyFont="1" applyAlignment="1" applyProtection="1">
      <alignment horizontal="center" vertical="center"/>
    </xf>
    <xf numFmtId="0" fontId="6" fillId="18" borderId="28" xfId="0" applyFont="1" applyFill="1" applyBorder="1" applyAlignment="1" applyProtection="1">
      <alignment horizontal="left" vertical="center"/>
    </xf>
    <xf numFmtId="0" fontId="15" fillId="18" borderId="0" xfId="0" applyFont="1" applyFill="1" applyAlignment="1" applyProtection="1">
      <alignment horizontal="left" vertical="center"/>
    </xf>
    <xf numFmtId="0" fontId="15" fillId="18" borderId="29" xfId="0" applyFont="1" applyFill="1" applyBorder="1" applyAlignment="1" applyProtection="1">
      <alignment horizontal="left" vertical="center"/>
    </xf>
    <xf numFmtId="0" fontId="6" fillId="18" borderId="105" xfId="0" applyFont="1" applyFill="1" applyBorder="1" applyAlignment="1" applyProtection="1">
      <alignment horizontal="left"/>
    </xf>
    <xf numFmtId="0" fontId="6" fillId="18" borderId="106" xfId="0" applyFont="1" applyFill="1" applyBorder="1" applyAlignment="1" applyProtection="1">
      <alignment horizontal="left"/>
    </xf>
    <xf numFmtId="0" fontId="6" fillId="18" borderId="107" xfId="0" applyFont="1" applyFill="1" applyBorder="1" applyAlignment="1" applyProtection="1">
      <alignment horizontal="left"/>
    </xf>
    <xf numFmtId="0" fontId="6" fillId="17" borderId="10" xfId="0" applyFont="1" applyFill="1" applyBorder="1" applyAlignment="1" applyProtection="1">
      <alignment horizontal="left" indent="1"/>
    </xf>
    <xf numFmtId="0" fontId="6" fillId="17" borderId="53" xfId="0" applyFont="1" applyFill="1" applyBorder="1" applyAlignment="1" applyProtection="1">
      <alignment horizontal="left" indent="1"/>
    </xf>
    <xf numFmtId="0" fontId="6" fillId="0" borderId="79" xfId="0" applyFont="1" applyBorder="1" applyAlignment="1" applyProtection="1">
      <alignment horizontal="left" vertical="center" wrapText="1" indent="1"/>
    </xf>
    <xf numFmtId="0" fontId="6" fillId="0" borderId="80" xfId="0" applyFont="1" applyBorder="1" applyAlignment="1" applyProtection="1">
      <alignment horizontal="left" vertical="center" wrapText="1" indent="1"/>
    </xf>
    <xf numFmtId="0" fontId="6" fillId="0" borderId="72" xfId="0" applyFont="1" applyBorder="1" applyAlignment="1" applyProtection="1">
      <alignment horizontal="left" vertical="center" wrapText="1" indent="1"/>
    </xf>
    <xf numFmtId="0" fontId="5" fillId="0" borderId="88" xfId="0" applyFont="1" applyBorder="1" applyAlignment="1" applyProtection="1">
      <alignment horizontal="center" vertical="center" wrapText="1"/>
    </xf>
    <xf numFmtId="0" fontId="5" fillId="0" borderId="89" xfId="0" applyFont="1" applyBorder="1" applyAlignment="1" applyProtection="1">
      <alignment horizontal="center" vertical="center" wrapText="1"/>
    </xf>
    <xf numFmtId="0" fontId="5" fillId="0" borderId="90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/>
    </xf>
    <xf numFmtId="0" fontId="7" fillId="0" borderId="62" xfId="0" applyFont="1" applyBorder="1" applyAlignment="1" applyProtection="1">
      <alignment horizontal="center"/>
    </xf>
    <xf numFmtId="0" fontId="6" fillId="0" borderId="81" xfId="0" applyFont="1" applyBorder="1" applyAlignment="1" applyProtection="1">
      <alignment horizontal="left" indent="1"/>
    </xf>
    <xf numFmtId="0" fontId="6" fillId="0" borderId="78" xfId="0" applyFont="1" applyBorder="1" applyAlignment="1" applyProtection="1">
      <alignment horizontal="left" indent="1"/>
    </xf>
    <xf numFmtId="0" fontId="6" fillId="0" borderId="62" xfId="0" applyFont="1" applyBorder="1" applyAlignment="1" applyProtection="1">
      <alignment horizontal="left" indent="1"/>
    </xf>
    <xf numFmtId="0" fontId="6" fillId="0" borderId="13" xfId="0" applyFont="1" applyBorder="1" applyAlignment="1" applyProtection="1">
      <alignment horizontal="left" indent="1"/>
    </xf>
    <xf numFmtId="0" fontId="6" fillId="0" borderId="91" xfId="0" applyFont="1" applyBorder="1" applyAlignment="1" applyProtection="1">
      <alignment horizontal="left" indent="1"/>
    </xf>
    <xf numFmtId="0" fontId="6" fillId="0" borderId="92" xfId="0" applyFont="1" applyBorder="1" applyAlignment="1" applyProtection="1">
      <alignment horizontal="left" indent="1"/>
    </xf>
    <xf numFmtId="0" fontId="6" fillId="18" borderId="81" xfId="0" applyFont="1" applyFill="1" applyBorder="1" applyAlignment="1" applyProtection="1">
      <alignment horizontal="left" vertical="center" wrapText="1" indent="1"/>
    </xf>
    <xf numFmtId="0" fontId="6" fillId="18" borderId="78" xfId="0" applyFont="1" applyFill="1" applyBorder="1" applyAlignment="1" applyProtection="1">
      <alignment horizontal="left" vertical="center" wrapText="1" indent="1"/>
    </xf>
    <xf numFmtId="0" fontId="6" fillId="18" borderId="62" xfId="0" applyFont="1" applyFill="1" applyBorder="1" applyAlignment="1" applyProtection="1">
      <alignment horizontal="left" vertical="center" wrapText="1" indent="1"/>
    </xf>
    <xf numFmtId="0" fontId="6" fillId="0" borderId="85" xfId="0" applyFont="1" applyBorder="1" applyAlignment="1" applyProtection="1">
      <alignment horizontal="left" indent="1"/>
    </xf>
    <xf numFmtId="0" fontId="6" fillId="0" borderId="86" xfId="0" applyFont="1" applyBorder="1" applyAlignment="1" applyProtection="1">
      <alignment horizontal="left" indent="1"/>
    </xf>
    <xf numFmtId="0" fontId="6" fillId="0" borderId="87" xfId="0" applyFont="1" applyBorder="1" applyAlignment="1" applyProtection="1">
      <alignment horizontal="left" indent="1"/>
    </xf>
    <xf numFmtId="0" fontId="17" fillId="11" borderId="74" xfId="0" applyFont="1" applyFill="1" applyBorder="1" applyAlignment="1" applyProtection="1">
      <alignment horizontal="center"/>
    </xf>
    <xf numFmtId="0" fontId="17" fillId="11" borderId="75" xfId="0" applyFont="1" applyFill="1" applyBorder="1" applyAlignment="1" applyProtection="1">
      <alignment horizontal="center"/>
    </xf>
    <xf numFmtId="0" fontId="17" fillId="11" borderId="96" xfId="0" applyFont="1" applyFill="1" applyBorder="1" applyAlignment="1" applyProtection="1">
      <alignment horizontal="center"/>
    </xf>
    <xf numFmtId="0" fontId="18" fillId="12" borderId="97" xfId="0" applyFont="1" applyFill="1" applyBorder="1" applyAlignment="1" applyProtection="1">
      <alignment horizontal="center" vertical="center"/>
    </xf>
    <xf numFmtId="0" fontId="21" fillId="12" borderId="98" xfId="0" applyFont="1" applyFill="1" applyBorder="1" applyAlignment="1" applyProtection="1">
      <alignment horizontal="center" vertical="center"/>
    </xf>
    <xf numFmtId="0" fontId="21" fillId="12" borderId="99" xfId="0" applyFont="1" applyFill="1" applyBorder="1" applyAlignment="1" applyProtection="1">
      <alignment horizontal="center" vertical="center"/>
    </xf>
    <xf numFmtId="0" fontId="6" fillId="0" borderId="82" xfId="0" applyFont="1" applyBorder="1" applyAlignment="1" applyProtection="1">
      <alignment horizontal="left" vertical="center" indent="1"/>
    </xf>
    <xf numFmtId="0" fontId="6" fillId="0" borderId="83" xfId="0" applyFont="1" applyBorder="1" applyAlignment="1" applyProtection="1">
      <alignment horizontal="left" vertical="center" indent="1"/>
    </xf>
    <xf numFmtId="0" fontId="6" fillId="17" borderId="85" xfId="0" applyFont="1" applyFill="1" applyBorder="1" applyAlignment="1" applyProtection="1">
      <alignment horizontal="left" vertical="center" wrapText="1" indent="1"/>
    </xf>
    <xf numFmtId="0" fontId="6" fillId="17" borderId="86" xfId="0" applyFont="1" applyFill="1" applyBorder="1" applyAlignment="1" applyProtection="1">
      <alignment horizontal="left" vertical="center" wrapText="1" indent="1"/>
    </xf>
    <xf numFmtId="0" fontId="6" fillId="17" borderId="87" xfId="0" applyFont="1" applyFill="1" applyBorder="1" applyAlignment="1" applyProtection="1">
      <alignment horizontal="left" vertical="center" wrapText="1" indent="1"/>
    </xf>
    <xf numFmtId="0" fontId="7" fillId="19" borderId="79" xfId="0" applyFont="1" applyFill="1" applyBorder="1" applyAlignment="1" applyProtection="1">
      <alignment horizontal="center" vertical="center"/>
    </xf>
    <xf numFmtId="0" fontId="7" fillId="19" borderId="80" xfId="0" applyFont="1" applyFill="1" applyBorder="1" applyAlignment="1" applyProtection="1">
      <alignment horizontal="center" vertical="center"/>
    </xf>
    <xf numFmtId="0" fontId="7" fillId="19" borderId="72" xfId="0" applyFont="1" applyFill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left" vertical="center" indent="1"/>
    </xf>
    <xf numFmtId="0" fontId="7" fillId="0" borderId="52" xfId="0" applyFont="1" applyBorder="1" applyAlignment="1" applyProtection="1">
      <alignment horizontal="left" vertical="center" indent="1"/>
    </xf>
    <xf numFmtId="0" fontId="7" fillId="0" borderId="100" xfId="0" applyFont="1" applyBorder="1" applyAlignment="1" applyProtection="1">
      <alignment horizontal="left" vertical="center" indent="1"/>
    </xf>
    <xf numFmtId="0" fontId="6" fillId="0" borderId="100" xfId="0" applyFont="1" applyBorder="1" applyAlignment="1" applyProtection="1">
      <alignment horizontal="left" vertical="center" indent="1"/>
    </xf>
    <xf numFmtId="0" fontId="3" fillId="7" borderId="78" xfId="0" applyFont="1" applyFill="1" applyBorder="1" applyAlignment="1">
      <alignment horizontal="center"/>
    </xf>
    <xf numFmtId="0" fontId="0" fillId="7" borderId="78" xfId="0" applyFill="1" applyBorder="1" applyAlignment="1">
      <alignment horizontal="center"/>
    </xf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43701814875583"/>
          <c:y val="6.824935704712573E-2"/>
          <c:w val="0.83333489234407243"/>
          <c:h val="0.80712283116600858"/>
        </c:manualLayout>
      </c:layout>
      <c:scatterChart>
        <c:scatterStyle val="lineMarker"/>
        <c:varyColors val="0"/>
        <c:ser>
          <c:idx val="0"/>
          <c:order val="0"/>
          <c:tx>
            <c:v>MS 892 ST</c:v>
          </c:tx>
          <c:spPr>
            <a:ln w="38100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Formules!$B$16:$F$16</c:f>
              <c:numCache>
                <c:formatCode>General</c:formatCode>
                <c:ptCount val="5"/>
                <c:pt idx="0">
                  <c:v>0.81699999999999995</c:v>
                </c:pt>
                <c:pt idx="1">
                  <c:v>0.81699999999999995</c:v>
                </c:pt>
                <c:pt idx="2">
                  <c:v>0.88700000000000001</c:v>
                </c:pt>
                <c:pt idx="3">
                  <c:v>1.0469999999999999</c:v>
                </c:pt>
                <c:pt idx="4">
                  <c:v>1.0469999999999999</c:v>
                </c:pt>
              </c:numCache>
            </c:numRef>
          </c:xVal>
          <c:yVal>
            <c:numRef>
              <c:f>Formules!$B$17:$F$17</c:f>
              <c:numCache>
                <c:formatCode>General</c:formatCode>
                <c:ptCount val="5"/>
                <c:pt idx="0">
                  <c:v>650</c:v>
                </c:pt>
                <c:pt idx="1">
                  <c:v>745</c:v>
                </c:pt>
                <c:pt idx="2">
                  <c:v>870</c:v>
                </c:pt>
                <c:pt idx="3">
                  <c:v>870</c:v>
                </c:pt>
                <c:pt idx="4">
                  <c:v>650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946-47F8-8F08-25DC70E761F8}"/>
            </c:ext>
          </c:extLst>
        </c:ser>
        <c:ser>
          <c:idx val="1"/>
          <c:order val="1"/>
          <c:tx>
            <c:strRef>
              <c:f>'CARBURANT + CENTRAGE'!$S$41:$T$41</c:f>
              <c:strCache>
                <c:ptCount val="2"/>
                <c:pt idx="0">
                  <c:v>0,920</c:v>
                </c:pt>
                <c:pt idx="1">
                  <c:v>867,000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square"/>
            <c:size val="7"/>
            <c:spPr>
              <a:solidFill>
                <a:srgbClr val="0000CC"/>
              </a:solidFill>
            </c:spPr>
          </c:marker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'CARBURANT + CENTRAGE'!$S$41</c:f>
              <c:numCache>
                <c:formatCode>#\ ##0.000</c:formatCode>
                <c:ptCount val="1"/>
                <c:pt idx="0">
                  <c:v>0.92043252595155722</c:v>
                </c:pt>
              </c:numCache>
            </c:numRef>
          </c:xVal>
          <c:yVal>
            <c:numRef>
              <c:f>'CARBURANT + CENTRAGE'!$T$41</c:f>
              <c:numCache>
                <c:formatCode>#\ ##0.000</c:formatCode>
                <c:ptCount val="1"/>
                <c:pt idx="0">
                  <c:v>867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946-47F8-8F08-25DC70E761F8}"/>
            </c:ext>
          </c:extLst>
        </c:ser>
        <c:ser>
          <c:idx val="2"/>
          <c:order val="2"/>
          <c:tx>
            <c:strRef>
              <c:f>'CARBURANT + CENTRAGE'!$S$42:$T$42</c:f>
              <c:strCache>
                <c:ptCount val="2"/>
                <c:pt idx="0">
                  <c:v>0,904</c:v>
                </c:pt>
                <c:pt idx="1">
                  <c:v>781,000</c:v>
                </c:pt>
              </c:strCache>
            </c:strRef>
          </c:tx>
          <c:spPr>
            <a:ln w="12700" cap="sq" cmpd="sng">
              <a:solidFill>
                <a:schemeClr val="tx1"/>
              </a:solidFill>
            </a:ln>
            <a:effectLst>
              <a:outerShdw blurRad="50800" dist="50800" dir="5400000" sx="3000" sy="3000" algn="ctr" rotWithShape="0">
                <a:srgbClr val="000000">
                  <a:alpha val="43137"/>
                </a:srgbClr>
              </a:outerShdw>
            </a:effectLst>
          </c:spPr>
          <c:marker>
            <c:symbol val="triangle"/>
            <c:size val="6"/>
            <c:spPr>
              <a:solidFill>
                <a:srgbClr val="00B050"/>
              </a:solidFill>
              <a:effectLst>
                <a:outerShdw blurRad="50800" dist="50800" dir="5400000" sx="3000" sy="3000" algn="ctr" rotWithShape="0">
                  <a:srgbClr val="000000">
                    <a:alpha val="43137"/>
                  </a:srgbClr>
                </a:outerShdw>
              </a:effectLst>
            </c:spPr>
          </c:marker>
          <c:dPt>
            <c:idx val="0"/>
            <c:marker>
              <c:symbol val="triangle"/>
              <c:size val="7"/>
              <c:spPr>
                <a:solidFill>
                  <a:srgbClr val="00B050"/>
                </a:solidFill>
                <a:ln w="12700">
                  <a:solidFill>
                    <a:schemeClr val="tx1"/>
                  </a:solidFill>
                </a:ln>
                <a:effectLst>
                  <a:outerShdw blurRad="50800" dist="50800" dir="5400000" sx="3000" sy="3000" algn="ctr" rotWithShape="0">
                    <a:srgbClr val="000000">
                      <a:alpha val="43137"/>
                    </a:srgbClr>
                  </a:outerShdw>
                </a:effectLst>
              </c:spPr>
            </c:marker>
            <c:bubble3D val="0"/>
            <c:spPr>
              <a:ln w="28575" cap="sq" cmpd="sng">
                <a:solidFill>
                  <a:schemeClr val="tx1"/>
                </a:solidFill>
              </a:ln>
              <a:effectLst>
                <a:outerShdw blurRad="50800" dist="50800" dir="5400000" sx="3000" sy="3000" algn="ctr" rotWithShape="0">
                  <a:srgbClr val="000000">
                    <a:alpha val="43137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946-47F8-8F08-25DC70E761F8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'CARBURANT + CENTRAGE'!$S$42</c:f>
              <c:numCache>
                <c:formatCode>#\ ##0.000</c:formatCode>
                <c:ptCount val="1"/>
                <c:pt idx="0">
                  <c:v>0.9042932138284252</c:v>
                </c:pt>
              </c:numCache>
            </c:numRef>
          </c:xVal>
          <c:yVal>
            <c:numRef>
              <c:f>'CARBURANT + CENTRAGE'!$T$42</c:f>
              <c:numCache>
                <c:formatCode>#\ ##0.000</c:formatCode>
                <c:ptCount val="1"/>
                <c:pt idx="0">
                  <c:v>781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946-47F8-8F08-25DC70E76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7305144"/>
        <c:axId val="487306320"/>
      </c:scatterChart>
      <c:valAx>
        <c:axId val="487305144"/>
        <c:scaling>
          <c:orientation val="minMax"/>
          <c:max val="1.06"/>
          <c:min val="0.8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Bras de levier (m)</a:t>
                </a:r>
              </a:p>
            </c:rich>
          </c:tx>
          <c:layout>
            <c:manualLayout>
              <c:xMode val="edge"/>
              <c:yMode val="edge"/>
              <c:x val="0.44444530701267976"/>
              <c:y val="0.92581748927725505"/>
            </c:manualLayout>
          </c:layout>
          <c:overlay val="0"/>
        </c:title>
        <c:numFmt formatCode="0.000" sourceLinked="0"/>
        <c:majorTickMark val="cross"/>
        <c:minorTickMark val="out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487306320"/>
        <c:crossesAt val="600"/>
        <c:crossBetween val="midCat"/>
        <c:majorUnit val="5.000000000000001E-2"/>
        <c:minorUnit val="1.0000000000000002E-2"/>
      </c:valAx>
      <c:valAx>
        <c:axId val="487306320"/>
        <c:scaling>
          <c:orientation val="minMax"/>
          <c:max val="900"/>
          <c:min val="65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Masse (kg)</a:t>
                </a:r>
              </a:p>
            </c:rich>
          </c:tx>
          <c:layout>
            <c:manualLayout>
              <c:xMode val="edge"/>
              <c:yMode val="edge"/>
              <c:x val="0.1245210897933533"/>
              <c:y val="0.36201843671980027"/>
            </c:manualLayout>
          </c:layout>
          <c:overlay val="0"/>
        </c:title>
        <c:numFmt formatCode="General" sourceLinked="1"/>
        <c:majorTickMark val="in"/>
        <c:minorTickMark val="in"/>
        <c:tickLblPos val="nextTo"/>
        <c:spPr>
          <a:ln w="12700"/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487305144"/>
        <c:crossesAt val="0.8"/>
        <c:crossBetween val="midCat"/>
        <c:majorUnit val="50"/>
        <c:minorUnit val="25"/>
      </c:valAx>
      <c:spPr>
        <a:solidFill>
          <a:schemeClr val="bg1"/>
        </a:solidFill>
      </c:spPr>
    </c:plotArea>
    <c:plotVisOnly val="1"/>
    <c:dispBlanksAs val="gap"/>
    <c:showDLblsOverMax val="0"/>
  </c:chart>
  <c:spPr>
    <a:gradFill>
      <a:gsLst>
        <a:gs pos="0">
          <a:schemeClr val="accent1">
            <a:lumMod val="81000"/>
            <a:lumOff val="19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 w="25400" cmpd="sng">
      <a:solidFill>
        <a:srgbClr val="002060"/>
      </a:solidFill>
    </a:ln>
    <a:effectLst>
      <a:outerShdw blurRad="50800" dist="50800" dir="5400000" algn="ctr" rotWithShape="0">
        <a:schemeClr val="bg1">
          <a:lumMod val="65000"/>
        </a:schemeClr>
      </a:outerShdw>
    </a:effectLst>
  </c:spPr>
  <c:printSettings>
    <c:headerFooter alignWithMargins="0">
      <c:oddHeader>&amp;A</c:oddHeader>
      <c:oddFooter>Page &amp;P</c:oddFooter>
    </c:headerFooter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23</xdr:row>
      <xdr:rowOff>1</xdr:rowOff>
    </xdr:from>
    <xdr:to>
      <xdr:col>10</xdr:col>
      <xdr:colOff>76200</xdr:colOff>
      <xdr:row>37</xdr:row>
      <xdr:rowOff>149679</xdr:rowOff>
    </xdr:to>
    <xdr:graphicFrame macro="">
      <xdr:nvGraphicFramePr>
        <xdr:cNvPr id="1025" name="Chart 2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847725</xdr:colOff>
      <xdr:row>0</xdr:row>
      <xdr:rowOff>95250</xdr:rowOff>
    </xdr:from>
    <xdr:to>
      <xdr:col>10</xdr:col>
      <xdr:colOff>600075</xdr:colOff>
      <xdr:row>1</xdr:row>
      <xdr:rowOff>95250</xdr:rowOff>
    </xdr:to>
    <xdr:pic>
      <xdr:nvPicPr>
        <xdr:cNvPr id="1026" name="Image 2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95250"/>
          <a:ext cx="9620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54429</xdr:colOff>
      <xdr:row>0</xdr:row>
      <xdr:rowOff>54429</xdr:rowOff>
    </xdr:from>
    <xdr:to>
      <xdr:col>1</xdr:col>
      <xdr:colOff>700417</xdr:colOff>
      <xdr:row>1</xdr:row>
      <xdr:rowOff>176893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6429" y="54429"/>
          <a:ext cx="645988" cy="870857"/>
        </a:xfrm>
        <a:prstGeom prst="rect">
          <a:avLst/>
        </a:prstGeom>
        <a:ln w="19050">
          <a:solidFill>
            <a:srgbClr val="002060"/>
          </a:solidFill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4"/>
  <sheetViews>
    <sheetView tabSelected="1" zoomScale="40" zoomScaleNormal="40" workbookViewId="0">
      <selection activeCell="H6" sqref="H6"/>
    </sheetView>
  </sheetViews>
  <sheetFormatPr baseColWidth="10" defaultRowHeight="15.75" x14ac:dyDescent="0.25"/>
  <cols>
    <col min="1" max="1" width="6.140625" style="7" customWidth="1"/>
    <col min="2" max="2" width="11.42578125" style="7"/>
    <col min="3" max="3" width="12.7109375" style="8" customWidth="1"/>
    <col min="4" max="4" width="60.42578125" style="8" customWidth="1"/>
    <col min="5" max="5" width="15.7109375" style="8" customWidth="1"/>
    <col min="6" max="6" width="7.28515625" style="7" customWidth="1"/>
    <col min="7" max="7" width="25.85546875" style="7" customWidth="1"/>
    <col min="8" max="8" width="18" style="7" customWidth="1"/>
    <col min="9" max="9" width="18" style="8" customWidth="1"/>
    <col min="10" max="10" width="18.140625" style="8" customWidth="1"/>
    <col min="11" max="11" width="10.7109375" style="8" customWidth="1"/>
    <col min="12" max="12" width="6.85546875" style="8" customWidth="1"/>
    <col min="13" max="13" width="16.85546875" style="7" customWidth="1"/>
    <col min="14" max="14" width="16.28515625" style="7" customWidth="1"/>
    <col min="15" max="15" width="12.5703125" style="7" customWidth="1"/>
    <col min="16" max="16" width="9.7109375" style="7" customWidth="1"/>
    <col min="17" max="17" width="11.42578125" style="7"/>
    <col min="18" max="18" width="12.42578125" style="7" customWidth="1"/>
    <col min="19" max="19" width="15.7109375" style="7" customWidth="1"/>
    <col min="20" max="21" width="11.42578125" style="7"/>
    <col min="22" max="22" width="12.28515625" style="7" customWidth="1"/>
    <col min="23" max="23" width="11.42578125" style="7"/>
    <col min="24" max="24" width="14.5703125" style="7" bestFit="1" customWidth="1"/>
    <col min="25" max="16384" width="11.42578125" style="7"/>
  </cols>
  <sheetData>
    <row r="1" spans="1:27" ht="58.5" customHeight="1" thickTop="1" thickBot="1" x14ac:dyDescent="0.3">
      <c r="A1" s="14"/>
      <c r="B1" s="276" t="s">
        <v>48</v>
      </c>
      <c r="C1" s="277"/>
      <c r="D1" s="277"/>
      <c r="E1" s="277"/>
      <c r="F1" s="277"/>
      <c r="G1" s="277"/>
      <c r="H1" s="277"/>
      <c r="I1" s="277"/>
      <c r="J1" s="277"/>
      <c r="K1" s="278"/>
      <c r="L1" s="15"/>
    </row>
    <row r="2" spans="1:27" ht="17.25" thickTop="1" thickBot="1" x14ac:dyDescent="0.3">
      <c r="A2" s="14"/>
      <c r="B2" s="46"/>
      <c r="C2" s="20"/>
      <c r="D2" s="20"/>
      <c r="E2" s="20"/>
      <c r="F2" s="47"/>
      <c r="G2" s="47"/>
      <c r="H2" s="47"/>
      <c r="I2" s="20"/>
      <c r="J2" s="20"/>
      <c r="K2" s="48"/>
      <c r="L2" s="15"/>
      <c r="M2" s="255" t="s">
        <v>59</v>
      </c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7"/>
    </row>
    <row r="3" spans="1:27" s="9" customFormat="1" ht="17.25" customHeight="1" thickTop="1" thickBot="1" x14ac:dyDescent="0.3">
      <c r="A3" s="16"/>
      <c r="B3" s="304" t="s">
        <v>119</v>
      </c>
      <c r="C3" s="305"/>
      <c r="D3" s="306"/>
      <c r="E3" s="102" t="s">
        <v>28</v>
      </c>
      <c r="F3" s="49"/>
      <c r="G3" s="20"/>
      <c r="H3" s="293" t="s">
        <v>18</v>
      </c>
      <c r="I3" s="294"/>
      <c r="J3" s="295"/>
      <c r="K3" s="50"/>
      <c r="L3" s="16"/>
      <c r="M3" s="268" t="s">
        <v>120</v>
      </c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70"/>
    </row>
    <row r="4" spans="1:27" ht="16.5" customHeight="1" thickBot="1" x14ac:dyDescent="0.3">
      <c r="A4" s="14"/>
      <c r="B4" s="301" t="s">
        <v>96</v>
      </c>
      <c r="C4" s="302"/>
      <c r="D4" s="303"/>
      <c r="E4" s="104">
        <v>110</v>
      </c>
      <c r="F4" s="47"/>
      <c r="G4" s="49"/>
      <c r="H4" s="32" t="s">
        <v>0</v>
      </c>
      <c r="I4" s="33" t="s">
        <v>1</v>
      </c>
      <c r="J4" s="34" t="s">
        <v>2</v>
      </c>
      <c r="K4" s="48"/>
      <c r="L4" s="15"/>
      <c r="M4" s="265" t="s">
        <v>121</v>
      </c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7"/>
    </row>
    <row r="5" spans="1:27" ht="16.5" customHeight="1" thickTop="1" x14ac:dyDescent="0.25">
      <c r="A5" s="14"/>
      <c r="B5" s="271" t="s">
        <v>97</v>
      </c>
      <c r="C5" s="272"/>
      <c r="D5" s="272"/>
      <c r="E5" s="103">
        <v>10</v>
      </c>
      <c r="F5" s="47"/>
      <c r="G5" s="28" t="s">
        <v>30</v>
      </c>
      <c r="H5" s="114">
        <v>592</v>
      </c>
      <c r="I5" s="35">
        <v>0.85</v>
      </c>
      <c r="J5" s="36">
        <f t="shared" ref="J5:J10" si="0">I5*H5</f>
        <v>503.2</v>
      </c>
      <c r="K5" s="48"/>
      <c r="L5" s="15"/>
      <c r="M5" s="258" t="s">
        <v>118</v>
      </c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60"/>
    </row>
    <row r="6" spans="1:27" ht="16.5" thickBot="1" x14ac:dyDescent="0.3">
      <c r="A6" s="14"/>
      <c r="B6" s="271" t="s">
        <v>98</v>
      </c>
      <c r="C6" s="272"/>
      <c r="D6" s="272"/>
      <c r="E6" s="100">
        <v>10</v>
      </c>
      <c r="F6" s="47"/>
      <c r="G6" s="29" t="s">
        <v>32</v>
      </c>
      <c r="H6" s="79">
        <v>160</v>
      </c>
      <c r="I6" s="37">
        <v>0.94699999999999995</v>
      </c>
      <c r="J6" s="38">
        <f t="shared" si="0"/>
        <v>151.51999999999998</v>
      </c>
      <c r="K6" s="48"/>
      <c r="L6" s="17"/>
      <c r="M6" s="261" t="s">
        <v>122</v>
      </c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3"/>
    </row>
    <row r="7" spans="1:27" ht="17.25" thickTop="1" thickBot="1" x14ac:dyDescent="0.3">
      <c r="A7" s="14"/>
      <c r="B7" s="271" t="s">
        <v>111</v>
      </c>
      <c r="C7" s="272"/>
      <c r="D7" s="272"/>
      <c r="E7" s="100">
        <v>20</v>
      </c>
      <c r="F7" s="47"/>
      <c r="G7" s="29" t="s">
        <v>31</v>
      </c>
      <c r="H7" s="79">
        <v>29</v>
      </c>
      <c r="I7" s="37">
        <v>1.7769999999999999</v>
      </c>
      <c r="J7" s="38">
        <f t="shared" si="0"/>
        <v>51.532999999999994</v>
      </c>
      <c r="K7" s="48"/>
      <c r="L7" s="17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11"/>
      <c r="Y7" s="11"/>
      <c r="Z7" s="11"/>
      <c r="AA7" s="11"/>
    </row>
    <row r="8" spans="1:27" ht="16.5" thickTop="1" x14ac:dyDescent="0.25">
      <c r="A8" s="14"/>
      <c r="B8" s="271" t="s">
        <v>112</v>
      </c>
      <c r="C8" s="272"/>
      <c r="D8" s="272"/>
      <c r="E8" s="100">
        <v>30</v>
      </c>
      <c r="F8" s="47"/>
      <c r="G8" s="29"/>
      <c r="H8" s="135"/>
      <c r="I8" s="37"/>
      <c r="J8" s="38"/>
      <c r="K8" s="48"/>
      <c r="L8" s="17"/>
      <c r="M8" s="162" t="s">
        <v>34</v>
      </c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4"/>
      <c r="Y8" s="10"/>
      <c r="Z8" s="10"/>
      <c r="AA8" s="10"/>
    </row>
    <row r="9" spans="1:27" x14ac:dyDescent="0.25">
      <c r="A9" s="14"/>
      <c r="B9" s="271"/>
      <c r="C9" s="272"/>
      <c r="D9" s="272"/>
      <c r="E9" s="100"/>
      <c r="F9" s="47"/>
      <c r="G9" s="55" t="s">
        <v>47</v>
      </c>
      <c r="H9" s="80">
        <v>86</v>
      </c>
      <c r="I9" s="56">
        <v>1.0669999999999999</v>
      </c>
      <c r="J9" s="57">
        <f t="shared" si="0"/>
        <v>91.762</v>
      </c>
      <c r="K9" s="48"/>
      <c r="L9" s="155"/>
      <c r="M9" s="307" t="s">
        <v>140</v>
      </c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309"/>
      <c r="Y9" s="10"/>
      <c r="Z9" s="12"/>
      <c r="AA9" s="12"/>
    </row>
    <row r="10" spans="1:27" ht="16.5" thickBot="1" x14ac:dyDescent="0.3">
      <c r="A10" s="14"/>
      <c r="B10" s="299" t="s">
        <v>137</v>
      </c>
      <c r="C10" s="300"/>
      <c r="D10" s="300"/>
      <c r="E10" s="101">
        <v>28</v>
      </c>
      <c r="F10" s="47"/>
      <c r="G10" s="30"/>
      <c r="H10" s="75"/>
      <c r="I10" s="58"/>
      <c r="J10" s="59">
        <f t="shared" si="0"/>
        <v>0</v>
      </c>
      <c r="K10" s="48"/>
      <c r="L10" s="18"/>
      <c r="M10" s="307" t="s">
        <v>141</v>
      </c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310"/>
      <c r="Y10" s="10"/>
      <c r="Z10" s="12"/>
      <c r="AA10" s="12"/>
    </row>
    <row r="11" spans="1:27" ht="16.5" thickBot="1" x14ac:dyDescent="0.3">
      <c r="A11" s="14"/>
      <c r="E11" s="20"/>
      <c r="F11" s="47"/>
      <c r="G11" s="31" t="s">
        <v>149</v>
      </c>
      <c r="H11" s="115">
        <f>SUM(H5:H10)</f>
        <v>867</v>
      </c>
      <c r="I11" s="88">
        <f>J11/H11</f>
        <v>0.92043252595155722</v>
      </c>
      <c r="J11" s="89">
        <f>SUM(J5:J10)</f>
        <v>798.0150000000001</v>
      </c>
      <c r="K11" s="48"/>
      <c r="L11" s="18"/>
      <c r="M11" s="307" t="s">
        <v>142</v>
      </c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310"/>
      <c r="Y11" s="10"/>
      <c r="Z11" s="12"/>
      <c r="AA11" s="12"/>
    </row>
    <row r="12" spans="1:27" ht="17.25" thickTop="1" thickBot="1" x14ac:dyDescent="0.3">
      <c r="A12" s="14"/>
      <c r="B12" s="224" t="s">
        <v>38</v>
      </c>
      <c r="C12" s="225"/>
      <c r="D12" s="226"/>
      <c r="E12" s="61" t="s">
        <v>28</v>
      </c>
      <c r="F12" s="47"/>
      <c r="G12" s="202" t="s">
        <v>150</v>
      </c>
      <c r="H12" s="202"/>
      <c r="I12" s="202"/>
      <c r="J12" s="202"/>
      <c r="K12" s="48"/>
      <c r="L12" s="18"/>
      <c r="M12" s="218" t="s">
        <v>123</v>
      </c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310"/>
      <c r="Y12" s="10"/>
      <c r="Z12" s="12"/>
      <c r="AA12" s="12"/>
    </row>
    <row r="13" spans="1:27" ht="17.25" customHeight="1" thickTop="1" thickBot="1" x14ac:dyDescent="0.3">
      <c r="A13" s="14"/>
      <c r="B13" s="273" t="s">
        <v>96</v>
      </c>
      <c r="C13" s="274"/>
      <c r="D13" s="275"/>
      <c r="E13" s="143">
        <v>110</v>
      </c>
      <c r="F13" s="47"/>
      <c r="G13" s="20"/>
      <c r="H13" s="296" t="s">
        <v>19</v>
      </c>
      <c r="I13" s="297"/>
      <c r="J13" s="298"/>
      <c r="K13" s="48"/>
      <c r="L13" s="18"/>
      <c r="M13" s="307" t="s">
        <v>124</v>
      </c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310"/>
      <c r="Y13" s="10"/>
      <c r="Z13" s="12"/>
      <c r="AA13" s="12"/>
    </row>
    <row r="14" spans="1:27" ht="17.25" thickTop="1" thickBot="1" x14ac:dyDescent="0.3">
      <c r="A14" s="14"/>
      <c r="B14" s="252" t="s">
        <v>127</v>
      </c>
      <c r="C14" s="253"/>
      <c r="D14" s="254"/>
      <c r="E14" s="145">
        <v>10</v>
      </c>
      <c r="F14" s="47"/>
      <c r="G14" s="49"/>
      <c r="H14" s="40" t="s">
        <v>0</v>
      </c>
      <c r="I14" s="41" t="s">
        <v>1</v>
      </c>
      <c r="J14" s="42" t="s">
        <v>2</v>
      </c>
      <c r="K14" s="48"/>
      <c r="L14" s="18"/>
      <c r="M14" s="169" t="s">
        <v>125</v>
      </c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1"/>
      <c r="Y14" s="10"/>
      <c r="Z14" s="12"/>
      <c r="AA14" s="12"/>
    </row>
    <row r="15" spans="1:27" ht="15.75" customHeight="1" thickTop="1" thickBot="1" x14ac:dyDescent="0.3">
      <c r="A15" s="14"/>
      <c r="B15" s="218" t="s">
        <v>128</v>
      </c>
      <c r="C15" s="219"/>
      <c r="D15" s="219"/>
      <c r="E15" s="81">
        <v>10</v>
      </c>
      <c r="F15" s="47"/>
      <c r="G15" s="39" t="s">
        <v>17</v>
      </c>
      <c r="H15" s="43">
        <f t="shared" ref="H15:I17" si="1">H5</f>
        <v>592</v>
      </c>
      <c r="I15" s="44">
        <f t="shared" si="1"/>
        <v>0.85</v>
      </c>
      <c r="J15" s="36">
        <f>I15*H15</f>
        <v>503.2</v>
      </c>
      <c r="K15" s="48"/>
      <c r="L15" s="19"/>
      <c r="M15" s="174" t="s">
        <v>143</v>
      </c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6"/>
      <c r="Y15" s="10"/>
      <c r="Z15" s="12"/>
      <c r="AA15" s="12"/>
    </row>
    <row r="16" spans="1:27" ht="17.25" thickTop="1" thickBot="1" x14ac:dyDescent="0.3">
      <c r="A16" s="14"/>
      <c r="B16" s="218" t="s">
        <v>111</v>
      </c>
      <c r="C16" s="219"/>
      <c r="D16" s="220"/>
      <c r="E16" s="81">
        <v>20</v>
      </c>
      <c r="F16" s="51"/>
      <c r="G16" s="157" t="s">
        <v>21</v>
      </c>
      <c r="H16" s="45">
        <f t="shared" si="1"/>
        <v>160</v>
      </c>
      <c r="I16" s="37">
        <f t="shared" si="1"/>
        <v>0.94699999999999995</v>
      </c>
      <c r="J16" s="38">
        <f>I16*H16</f>
        <v>151.51999999999998</v>
      </c>
      <c r="K16" s="48"/>
      <c r="L16" s="20"/>
      <c r="Y16" s="10"/>
      <c r="Z16" s="12"/>
      <c r="AA16" s="12"/>
    </row>
    <row r="17" spans="1:27" ht="15.75" customHeight="1" thickTop="1" x14ac:dyDescent="0.25">
      <c r="A17" s="14"/>
      <c r="B17" s="216" t="s">
        <v>129</v>
      </c>
      <c r="C17" s="217"/>
      <c r="D17" s="217"/>
      <c r="E17" s="81">
        <v>30</v>
      </c>
      <c r="F17" s="51"/>
      <c r="G17" s="157" t="s">
        <v>22</v>
      </c>
      <c r="H17" s="45">
        <f t="shared" si="1"/>
        <v>29</v>
      </c>
      <c r="I17" s="37">
        <f t="shared" si="1"/>
        <v>1.7769999999999999</v>
      </c>
      <c r="J17" s="38">
        <f>I17*H17</f>
        <v>51.532999999999994</v>
      </c>
      <c r="K17" s="48"/>
      <c r="L17" s="20"/>
      <c r="M17" s="255" t="s">
        <v>60</v>
      </c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7"/>
      <c r="Y17" s="10"/>
      <c r="Z17" s="12"/>
      <c r="AA17" s="12"/>
    </row>
    <row r="18" spans="1:27" ht="15.75" customHeight="1" x14ac:dyDescent="0.25">
      <c r="A18" s="14"/>
      <c r="B18" s="210"/>
      <c r="C18" s="211"/>
      <c r="D18" s="212"/>
      <c r="E18" s="150"/>
      <c r="F18" s="51"/>
      <c r="G18" s="55" t="s">
        <v>47</v>
      </c>
      <c r="H18" s="63">
        <v>0</v>
      </c>
      <c r="I18" s="64">
        <f>I9</f>
        <v>1.0669999999999999</v>
      </c>
      <c r="J18" s="57">
        <f>I18*H18</f>
        <v>0</v>
      </c>
      <c r="K18" s="48"/>
      <c r="L18" s="21"/>
      <c r="M18" s="185" t="s">
        <v>110</v>
      </c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7"/>
    </row>
    <row r="19" spans="1:27" ht="16.5" customHeight="1" thickBot="1" x14ac:dyDescent="0.3">
      <c r="A19" s="14"/>
      <c r="B19" s="213" t="s">
        <v>130</v>
      </c>
      <c r="C19" s="214"/>
      <c r="D19" s="215"/>
      <c r="E19" s="151"/>
      <c r="F19" s="47"/>
      <c r="G19" s="232" t="s">
        <v>57</v>
      </c>
      <c r="H19" s="137"/>
      <c r="I19" s="138"/>
      <c r="J19" s="139"/>
      <c r="K19" s="52"/>
      <c r="L19" s="22"/>
      <c r="M19" s="185" t="s">
        <v>62</v>
      </c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7"/>
    </row>
    <row r="20" spans="1:27" ht="16.5" thickBot="1" x14ac:dyDescent="0.3">
      <c r="A20" s="14"/>
      <c r="B20" s="284" t="s">
        <v>58</v>
      </c>
      <c r="C20" s="285"/>
      <c r="D20" s="286"/>
      <c r="E20" s="158">
        <f>SUM(E13:E19)</f>
        <v>180</v>
      </c>
      <c r="F20" s="47"/>
      <c r="G20" s="233"/>
      <c r="H20" s="65"/>
      <c r="I20" s="66"/>
      <c r="J20" s="67"/>
      <c r="K20" s="53"/>
      <c r="L20" s="23"/>
      <c r="M20" s="188" t="s">
        <v>63</v>
      </c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90"/>
    </row>
    <row r="21" spans="1:27" ht="16.5" thickBot="1" x14ac:dyDescent="0.3">
      <c r="A21" s="14"/>
      <c r="B21" s="46"/>
      <c r="C21" s="20"/>
      <c r="D21" s="152" t="s">
        <v>27</v>
      </c>
      <c r="E21" s="62">
        <f>E20*0.55</f>
        <v>99.000000000000014</v>
      </c>
      <c r="F21" s="47"/>
      <c r="G21" s="31" t="s">
        <v>113</v>
      </c>
      <c r="H21" s="90">
        <f>SUM(H15:H20)</f>
        <v>781</v>
      </c>
      <c r="I21" s="91">
        <f>J21/H21</f>
        <v>0.9042932138284252</v>
      </c>
      <c r="J21" s="92">
        <f>SUM(J15:J20)</f>
        <v>706.25300000000004</v>
      </c>
      <c r="K21" s="48"/>
      <c r="L21" s="15"/>
      <c r="M21" s="191" t="s">
        <v>64</v>
      </c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3"/>
    </row>
    <row r="22" spans="1:27" ht="17.25" thickTop="1" thickBot="1" x14ac:dyDescent="0.3">
      <c r="A22" s="14"/>
      <c r="B22" s="46"/>
      <c r="C22" s="20"/>
      <c r="D22" s="20"/>
      <c r="E22" s="20"/>
      <c r="F22" s="47"/>
      <c r="G22" s="202" t="s">
        <v>151</v>
      </c>
      <c r="H22" s="202"/>
      <c r="I22" s="202"/>
      <c r="J22" s="202"/>
      <c r="K22" s="48"/>
      <c r="L22" s="15"/>
    </row>
    <row r="23" spans="1:27" ht="17.25" thickTop="1" thickBot="1" x14ac:dyDescent="0.3">
      <c r="A23" s="14"/>
      <c r="B23" s="46"/>
      <c r="C23" s="20"/>
      <c r="D23" s="20"/>
      <c r="E23" s="20"/>
      <c r="F23" s="47"/>
      <c r="G23" s="156" t="s">
        <v>108</v>
      </c>
      <c r="H23" s="47"/>
      <c r="I23" s="20"/>
      <c r="J23" s="155" t="s">
        <v>109</v>
      </c>
      <c r="K23" s="48"/>
      <c r="L23" s="15"/>
      <c r="M23" s="162" t="s">
        <v>33</v>
      </c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4"/>
    </row>
    <row r="24" spans="1:27" ht="16.5" thickBot="1" x14ac:dyDescent="0.3">
      <c r="A24" s="14"/>
      <c r="B24" s="224" t="s">
        <v>20</v>
      </c>
      <c r="C24" s="225"/>
      <c r="D24" s="226"/>
      <c r="E24" s="61" t="s">
        <v>29</v>
      </c>
      <c r="F24" s="51"/>
      <c r="G24" s="47"/>
      <c r="H24" s="47"/>
      <c r="I24" s="20"/>
      <c r="J24" s="20"/>
      <c r="K24" s="48"/>
      <c r="L24" s="15"/>
      <c r="M24" s="165" t="s">
        <v>144</v>
      </c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7"/>
    </row>
    <row r="25" spans="1:27" ht="16.5" thickBot="1" x14ac:dyDescent="0.3">
      <c r="A25" s="14"/>
      <c r="B25" s="287" t="s">
        <v>99</v>
      </c>
      <c r="C25" s="288"/>
      <c r="D25" s="289"/>
      <c r="E25" s="140" t="s">
        <v>138</v>
      </c>
      <c r="F25" s="51"/>
      <c r="G25" s="47"/>
      <c r="H25" s="47"/>
      <c r="I25" s="20"/>
      <c r="J25" s="20"/>
      <c r="K25" s="48"/>
      <c r="L25" s="15"/>
      <c r="M25" s="165" t="s">
        <v>145</v>
      </c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7"/>
    </row>
    <row r="26" spans="1:27" x14ac:dyDescent="0.25">
      <c r="A26" s="14"/>
      <c r="B26" s="290" t="s">
        <v>56</v>
      </c>
      <c r="C26" s="291"/>
      <c r="D26" s="292"/>
      <c r="E26" s="142">
        <f>E21</f>
        <v>99.000000000000014</v>
      </c>
      <c r="F26" s="51"/>
      <c r="G26" s="47"/>
      <c r="H26" s="47"/>
      <c r="I26" s="20"/>
      <c r="J26" s="20"/>
      <c r="K26" s="54"/>
      <c r="L26" s="14"/>
      <c r="M26" s="165" t="s">
        <v>146</v>
      </c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7"/>
    </row>
    <row r="27" spans="1:27" ht="16.5" thickBot="1" x14ac:dyDescent="0.3">
      <c r="A27" s="14"/>
      <c r="B27" s="227" t="s">
        <v>131</v>
      </c>
      <c r="C27" s="228"/>
      <c r="D27" s="229"/>
      <c r="E27" s="141">
        <v>14</v>
      </c>
      <c r="F27" s="51"/>
      <c r="G27" s="47"/>
      <c r="H27" s="47"/>
      <c r="I27" s="20"/>
      <c r="J27" s="20"/>
      <c r="K27" s="54"/>
      <c r="L27" s="14"/>
      <c r="M27" s="165" t="s">
        <v>147</v>
      </c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7"/>
    </row>
    <row r="28" spans="1:27" ht="16.5" thickBot="1" x14ac:dyDescent="0.3">
      <c r="A28" s="14"/>
      <c r="B28" s="281" t="s">
        <v>132</v>
      </c>
      <c r="C28" s="282"/>
      <c r="D28" s="283"/>
      <c r="E28" s="111">
        <f>SUM(E26:E27)</f>
        <v>113.00000000000001</v>
      </c>
      <c r="F28" s="51"/>
      <c r="G28" s="47"/>
      <c r="H28" s="47"/>
      <c r="I28" s="20"/>
      <c r="J28" s="20"/>
      <c r="K28" s="54"/>
      <c r="L28" s="14"/>
      <c r="M28" s="165" t="s">
        <v>148</v>
      </c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7"/>
    </row>
    <row r="29" spans="1:27" ht="16.5" thickBot="1" x14ac:dyDescent="0.3">
      <c r="A29" s="14"/>
      <c r="B29" s="46"/>
      <c r="C29" s="279" t="s">
        <v>42</v>
      </c>
      <c r="D29" s="280"/>
      <c r="E29" s="148">
        <f>E28*0.72</f>
        <v>81.360000000000014</v>
      </c>
      <c r="F29" s="51"/>
      <c r="G29" s="47"/>
      <c r="H29" s="47"/>
      <c r="I29" s="20"/>
      <c r="J29" s="20"/>
      <c r="K29" s="48"/>
      <c r="L29" s="15"/>
      <c r="M29" s="159" t="s">
        <v>126</v>
      </c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1"/>
    </row>
    <row r="30" spans="1:27" ht="17.25" customHeight="1" thickBot="1" x14ac:dyDescent="0.3">
      <c r="A30" s="14"/>
      <c r="B30" s="46"/>
      <c r="C30" s="20"/>
      <c r="D30" s="20"/>
      <c r="E30" s="20"/>
      <c r="F30" s="51"/>
      <c r="G30" s="47"/>
      <c r="H30" s="47"/>
      <c r="I30" s="20"/>
      <c r="J30" s="20"/>
      <c r="K30" s="48"/>
      <c r="L30" s="15"/>
    </row>
    <row r="31" spans="1:27" ht="18.75" customHeight="1" thickTop="1" thickBot="1" x14ac:dyDescent="0.3">
      <c r="A31" s="14"/>
      <c r="B31" s="224" t="s">
        <v>37</v>
      </c>
      <c r="C31" s="225"/>
      <c r="D31" s="226"/>
      <c r="E31" s="61" t="s">
        <v>3</v>
      </c>
      <c r="F31" s="47"/>
      <c r="G31" s="47"/>
      <c r="H31" s="47"/>
      <c r="I31" s="20"/>
      <c r="J31" s="20"/>
      <c r="K31" s="48"/>
      <c r="L31" s="15"/>
      <c r="M31" s="177" t="s">
        <v>55</v>
      </c>
      <c r="N31" s="178"/>
      <c r="O31" s="181" t="s">
        <v>100</v>
      </c>
      <c r="P31" s="182"/>
      <c r="W31" s="172" t="s">
        <v>49</v>
      </c>
      <c r="X31" s="173"/>
    </row>
    <row r="32" spans="1:27" ht="16.5" thickBot="1" x14ac:dyDescent="0.3">
      <c r="A32" s="14"/>
      <c r="B32" s="221" t="s">
        <v>115</v>
      </c>
      <c r="C32" s="222"/>
      <c r="D32" s="223"/>
      <c r="E32" s="27">
        <v>870</v>
      </c>
      <c r="F32" s="47"/>
      <c r="G32" s="47"/>
      <c r="H32" s="47"/>
      <c r="I32" s="20"/>
      <c r="J32" s="20"/>
      <c r="K32" s="48"/>
      <c r="L32" s="15"/>
      <c r="M32" s="116" t="s">
        <v>43</v>
      </c>
      <c r="N32" s="117" t="s">
        <v>44</v>
      </c>
      <c r="O32" s="183"/>
      <c r="P32" s="184"/>
      <c r="Q32" s="240" t="s">
        <v>35</v>
      </c>
      <c r="R32" s="240"/>
      <c r="S32" s="240"/>
      <c r="T32" s="240"/>
      <c r="U32" s="241"/>
      <c r="W32" s="179" t="s">
        <v>39</v>
      </c>
      <c r="X32" s="180"/>
    </row>
    <row r="33" spans="1:24" ht="16.5" thickBot="1" x14ac:dyDescent="0.3">
      <c r="A33" s="14"/>
      <c r="B33" s="204" t="s">
        <v>116</v>
      </c>
      <c r="C33" s="205"/>
      <c r="D33" s="206"/>
      <c r="E33" s="146">
        <f>H5</f>
        <v>592</v>
      </c>
      <c r="F33" s="47"/>
      <c r="G33" s="20"/>
      <c r="H33" s="20"/>
      <c r="I33" s="20"/>
      <c r="J33" s="20"/>
      <c r="K33" s="54"/>
      <c r="L33" s="14"/>
      <c r="M33" s="118">
        <v>21.6</v>
      </c>
      <c r="N33" s="119">
        <f>M33/0.72</f>
        <v>30.000000000000004</v>
      </c>
      <c r="O33" s="120" t="s">
        <v>102</v>
      </c>
      <c r="P33" s="121"/>
      <c r="Q33" s="68"/>
      <c r="R33" s="237" t="s">
        <v>54</v>
      </c>
      <c r="S33" s="238"/>
      <c r="T33" s="239"/>
      <c r="W33" s="76" t="s">
        <v>40</v>
      </c>
      <c r="X33" s="77" t="s">
        <v>41</v>
      </c>
    </row>
    <row r="34" spans="1:24" ht="16.5" thickBot="1" x14ac:dyDescent="0.3">
      <c r="A34" s="14"/>
      <c r="B34" s="204" t="s">
        <v>117</v>
      </c>
      <c r="C34" s="205"/>
      <c r="D34" s="206"/>
      <c r="E34" s="149">
        <f>E29</f>
        <v>81.360000000000014</v>
      </c>
      <c r="F34" s="47"/>
      <c r="G34" s="20"/>
      <c r="H34" s="20"/>
      <c r="I34" s="20"/>
      <c r="J34" s="20"/>
      <c r="K34" s="54"/>
      <c r="L34" s="14"/>
      <c r="M34" s="118">
        <v>31.68</v>
      </c>
      <c r="N34" s="119">
        <f>M34/0.72</f>
        <v>44</v>
      </c>
      <c r="O34" s="106" t="s">
        <v>101</v>
      </c>
      <c r="P34" s="105"/>
      <c r="W34" s="69">
        <v>30</v>
      </c>
      <c r="X34" s="70">
        <f t="shared" ref="X34:X41" si="2">W34*0.72</f>
        <v>21.599999999999998</v>
      </c>
    </row>
    <row r="35" spans="1:24" ht="16.5" thickTop="1" x14ac:dyDescent="0.25">
      <c r="A35" s="14"/>
      <c r="B35" s="204" t="s">
        <v>133</v>
      </c>
      <c r="C35" s="205"/>
      <c r="D35" s="206"/>
      <c r="E35" s="147">
        <f>E32-(E33+E34)</f>
        <v>196.64</v>
      </c>
      <c r="F35" s="47"/>
      <c r="G35" s="47"/>
      <c r="H35" s="20"/>
      <c r="I35" s="20"/>
      <c r="J35" s="20"/>
      <c r="K35" s="54"/>
      <c r="L35" s="14"/>
      <c r="M35" s="118">
        <v>33.119999999999997</v>
      </c>
      <c r="N35" s="119">
        <f>M35/0.72</f>
        <v>46</v>
      </c>
      <c r="O35" s="153" t="s">
        <v>50</v>
      </c>
      <c r="P35" s="154"/>
      <c r="Q35" s="122"/>
      <c r="R35" s="123" t="s">
        <v>23</v>
      </c>
      <c r="S35" s="124" t="s">
        <v>23</v>
      </c>
      <c r="T35" s="125" t="s">
        <v>24</v>
      </c>
      <c r="W35" s="69">
        <v>50</v>
      </c>
      <c r="X35" s="70">
        <f t="shared" si="2"/>
        <v>36</v>
      </c>
    </row>
    <row r="36" spans="1:24" x14ac:dyDescent="0.25">
      <c r="A36" s="14"/>
      <c r="B36" s="204" t="s">
        <v>134</v>
      </c>
      <c r="C36" s="205"/>
      <c r="D36" s="206"/>
      <c r="E36" s="82">
        <f>SUM(H6:H8)</f>
        <v>189</v>
      </c>
      <c r="F36" s="47"/>
      <c r="G36" s="47"/>
      <c r="H36" s="20"/>
      <c r="I36" s="20"/>
      <c r="J36" s="20"/>
      <c r="K36" s="54"/>
      <c r="L36" s="14"/>
      <c r="M36" s="118">
        <v>42.48</v>
      </c>
      <c r="N36" s="119">
        <f>M36/0.72</f>
        <v>59</v>
      </c>
      <c r="O36" s="106" t="s">
        <v>103</v>
      </c>
      <c r="P36" s="105"/>
      <c r="Q36" s="126"/>
      <c r="R36" s="127" t="s">
        <v>25</v>
      </c>
      <c r="S36" s="24">
        <v>0.81699999999999995</v>
      </c>
      <c r="T36" s="25">
        <v>650</v>
      </c>
      <c r="W36" s="69">
        <v>70</v>
      </c>
      <c r="X36" s="70">
        <f t="shared" si="2"/>
        <v>50.4</v>
      </c>
    </row>
    <row r="37" spans="1:24" ht="16.5" thickBot="1" x14ac:dyDescent="0.3">
      <c r="A37" s="14"/>
      <c r="B37" s="207" t="s">
        <v>135</v>
      </c>
      <c r="C37" s="208"/>
      <c r="D37" s="209"/>
      <c r="E37" s="74">
        <f>E35-E36</f>
        <v>7.6399999999999864</v>
      </c>
      <c r="F37" s="47"/>
      <c r="G37" s="47"/>
      <c r="H37" s="20"/>
      <c r="I37" s="20"/>
      <c r="J37" s="20"/>
      <c r="K37" s="54"/>
      <c r="L37" s="14"/>
      <c r="M37" s="118">
        <v>53.28</v>
      </c>
      <c r="N37" s="119">
        <f>M37/0.72</f>
        <v>74</v>
      </c>
      <c r="O37" s="106" t="s">
        <v>104</v>
      </c>
      <c r="P37" s="105"/>
      <c r="Q37" s="126"/>
      <c r="R37" s="127" t="s">
        <v>25</v>
      </c>
      <c r="S37" s="26">
        <v>0.81699999999999995</v>
      </c>
      <c r="T37" s="25">
        <v>745</v>
      </c>
      <c r="W37" s="69">
        <v>90</v>
      </c>
      <c r="X37" s="70">
        <f t="shared" si="2"/>
        <v>64.8</v>
      </c>
    </row>
    <row r="38" spans="1:24" ht="15.75" customHeight="1" x14ac:dyDescent="0.25">
      <c r="A38" s="14"/>
      <c r="B38" s="199" t="s">
        <v>139</v>
      </c>
      <c r="C38" s="200"/>
      <c r="D38" s="201"/>
      <c r="E38" s="194">
        <f>E28-SUM(E13,E14,E15)*0.55</f>
        <v>41.500000000000014</v>
      </c>
      <c r="F38" s="47"/>
      <c r="G38" s="47"/>
      <c r="H38" s="47"/>
      <c r="I38" s="20"/>
      <c r="J38" s="20"/>
      <c r="K38" s="48"/>
      <c r="L38" s="15"/>
      <c r="M38" s="118">
        <v>66.239999999999995</v>
      </c>
      <c r="N38" s="119">
        <f t="shared" ref="N38:N43" si="3">M38/0.72</f>
        <v>92</v>
      </c>
      <c r="O38" s="230" t="s">
        <v>51</v>
      </c>
      <c r="P38" s="231"/>
      <c r="Q38" s="126"/>
      <c r="R38" s="127" t="s">
        <v>25</v>
      </c>
      <c r="S38" s="24">
        <v>0.88700000000000001</v>
      </c>
      <c r="T38" s="25">
        <v>870</v>
      </c>
      <c r="W38" s="69">
        <v>100</v>
      </c>
      <c r="X38" s="70">
        <f t="shared" si="2"/>
        <v>72</v>
      </c>
    </row>
    <row r="39" spans="1:24" ht="15.75" customHeight="1" thickBot="1" x14ac:dyDescent="0.3">
      <c r="A39" s="14"/>
      <c r="B39" s="249" t="s">
        <v>136</v>
      </c>
      <c r="C39" s="250"/>
      <c r="D39" s="251"/>
      <c r="E39" s="195"/>
      <c r="F39" s="47"/>
      <c r="G39" s="242" t="s">
        <v>95</v>
      </c>
      <c r="H39" s="242"/>
      <c r="I39" s="242"/>
      <c r="J39" s="242"/>
      <c r="K39" s="48"/>
      <c r="L39" s="15"/>
      <c r="M39" s="118">
        <v>75.599999999999994</v>
      </c>
      <c r="N39" s="119">
        <f t="shared" si="3"/>
        <v>105</v>
      </c>
      <c r="O39" s="106" t="s">
        <v>105</v>
      </c>
      <c r="P39" s="105"/>
      <c r="Q39" s="126"/>
      <c r="R39" s="127" t="s">
        <v>25</v>
      </c>
      <c r="S39" s="24">
        <v>1.0469999999999999</v>
      </c>
      <c r="T39" s="25">
        <v>870</v>
      </c>
      <c r="W39" s="69">
        <v>120</v>
      </c>
      <c r="X39" s="70">
        <f t="shared" si="2"/>
        <v>86.399999999999991</v>
      </c>
    </row>
    <row r="40" spans="1:24" ht="17.25" thickTop="1" thickBot="1" x14ac:dyDescent="0.3">
      <c r="A40" s="14"/>
      <c r="B40" s="196" t="s">
        <v>61</v>
      </c>
      <c r="C40" s="197"/>
      <c r="D40" s="197"/>
      <c r="E40" s="198"/>
      <c r="F40" s="47"/>
      <c r="G40" s="113" t="s">
        <v>45</v>
      </c>
      <c r="H40" s="112"/>
      <c r="I40" s="203" t="s">
        <v>46</v>
      </c>
      <c r="J40" s="203"/>
      <c r="K40" s="54"/>
      <c r="L40" s="14"/>
      <c r="M40" s="118">
        <v>96.48</v>
      </c>
      <c r="N40" s="119">
        <f t="shared" si="3"/>
        <v>134</v>
      </c>
      <c r="O40" s="109" t="s">
        <v>106</v>
      </c>
      <c r="P40" s="110"/>
      <c r="Q40" s="126"/>
      <c r="R40" s="127" t="s">
        <v>25</v>
      </c>
      <c r="S40" s="24">
        <v>1.0469999999999999</v>
      </c>
      <c r="T40" s="25">
        <v>650</v>
      </c>
      <c r="W40" s="69">
        <v>140</v>
      </c>
      <c r="X40" s="70">
        <f t="shared" si="2"/>
        <v>100.8</v>
      </c>
    </row>
    <row r="41" spans="1:24" ht="16.5" thickBot="1" x14ac:dyDescent="0.3">
      <c r="A41" s="14"/>
      <c r="B41" s="246" t="s">
        <v>36</v>
      </c>
      <c r="C41" s="247"/>
      <c r="D41" s="247"/>
      <c r="E41" s="248"/>
      <c r="F41" s="86"/>
      <c r="G41" s="168" t="s">
        <v>114</v>
      </c>
      <c r="H41" s="168"/>
      <c r="I41" s="168"/>
      <c r="J41" s="168"/>
      <c r="K41" s="87"/>
      <c r="L41" s="15"/>
      <c r="M41" s="118">
        <v>99.36</v>
      </c>
      <c r="N41" s="119">
        <f t="shared" si="3"/>
        <v>138</v>
      </c>
      <c r="O41" s="230" t="s">
        <v>52</v>
      </c>
      <c r="P41" s="231"/>
      <c r="Q41" s="128"/>
      <c r="R41" s="129" t="s">
        <v>26</v>
      </c>
      <c r="S41" s="130">
        <f>J11/H11</f>
        <v>0.92043252595155722</v>
      </c>
      <c r="T41" s="131">
        <f>SUM(H5:H10)</f>
        <v>867</v>
      </c>
      <c r="W41" s="69">
        <v>150</v>
      </c>
      <c r="X41" s="70">
        <f t="shared" si="2"/>
        <v>108</v>
      </c>
    </row>
    <row r="42" spans="1:24" ht="17.25" thickTop="1" thickBot="1" x14ac:dyDescent="0.3">
      <c r="A42" s="14"/>
      <c r="B42" s="84"/>
      <c r="C42" s="85"/>
      <c r="D42" s="85"/>
      <c r="E42" s="85"/>
      <c r="F42" s="85"/>
      <c r="G42" s="85"/>
      <c r="H42" s="85"/>
      <c r="I42" s="85"/>
      <c r="J42" s="85"/>
      <c r="K42" s="85"/>
      <c r="L42" s="15"/>
      <c r="M42" s="132">
        <v>118.08</v>
      </c>
      <c r="N42" s="133">
        <f t="shared" si="3"/>
        <v>164</v>
      </c>
      <c r="O42" s="107" t="s">
        <v>107</v>
      </c>
      <c r="P42" s="108"/>
      <c r="Q42" s="128"/>
      <c r="R42" s="129" t="s">
        <v>26</v>
      </c>
      <c r="S42" s="130">
        <f>J21/H21</f>
        <v>0.9042932138284252</v>
      </c>
      <c r="T42" s="131">
        <f>SUM(H15:H20)</f>
        <v>781</v>
      </c>
      <c r="W42" s="71">
        <v>184</v>
      </c>
      <c r="X42" s="72">
        <f t="shared" ref="X42:X43" si="4">W42*0.72</f>
        <v>132.47999999999999</v>
      </c>
    </row>
    <row r="43" spans="1:24" ht="32.25" customHeight="1" thickTop="1" thickBot="1" x14ac:dyDescent="0.3">
      <c r="A43" s="14"/>
      <c r="B43" s="243" t="s">
        <v>152</v>
      </c>
      <c r="C43" s="244"/>
      <c r="D43" s="244"/>
      <c r="E43" s="244"/>
      <c r="F43" s="244"/>
      <c r="G43" s="244"/>
      <c r="H43" s="244"/>
      <c r="I43" s="244"/>
      <c r="J43" s="244"/>
      <c r="K43" s="245"/>
      <c r="L43" s="15"/>
      <c r="M43" s="144">
        <v>86</v>
      </c>
      <c r="N43" s="134">
        <f t="shared" si="3"/>
        <v>119.44444444444444</v>
      </c>
      <c r="O43" s="230" t="s">
        <v>53</v>
      </c>
      <c r="P43" s="231"/>
      <c r="Q43" s="78"/>
      <c r="R43" s="234" t="s">
        <v>61</v>
      </c>
      <c r="S43" s="235"/>
      <c r="T43" s="236"/>
      <c r="U43" s="8"/>
      <c r="W43" s="136">
        <v>86</v>
      </c>
      <c r="X43" s="83">
        <f t="shared" si="4"/>
        <v>61.919999999999995</v>
      </c>
    </row>
    <row r="44" spans="1:24" ht="16.5" thickTop="1" x14ac:dyDescent="0.25"/>
    <row r="48" spans="1:24" x14ac:dyDescent="0.25">
      <c r="D48" s="73"/>
    </row>
    <row r="50" spans="6:27" x14ac:dyDescent="0.25">
      <c r="O50" s="60"/>
    </row>
    <row r="54" spans="6:27" s="8" customFormat="1" x14ac:dyDescent="0.25">
      <c r="F54" s="7"/>
      <c r="G54" s="7"/>
      <c r="H54" s="13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</sheetData>
  <sheetProtection algorithmName="SHA-512" hashValue="0Iw4AoBk3qvnMbi3e2JcJJRZB0SmVWc+ioUz+SAD242D/oyIXHjL49ImWxgne/o4Fjhg+6a8TBlwSjhRDAZPOA==" saltValue="0QLAdi5yN1EWboys1k2aeg==" spinCount="100000" sheet="1" objects="1" scenarios="1" selectLockedCells="1"/>
  <mergeCells count="81">
    <mergeCell ref="M9:X9"/>
    <mergeCell ref="M10:X10"/>
    <mergeCell ref="M11:X11"/>
    <mergeCell ref="M12:X12"/>
    <mergeCell ref="M13:X13"/>
    <mergeCell ref="B1:K1"/>
    <mergeCell ref="C29:D29"/>
    <mergeCell ref="B28:D28"/>
    <mergeCell ref="B33:D33"/>
    <mergeCell ref="B24:D24"/>
    <mergeCell ref="B20:D20"/>
    <mergeCell ref="B25:D25"/>
    <mergeCell ref="B26:D26"/>
    <mergeCell ref="B15:D15"/>
    <mergeCell ref="H3:J3"/>
    <mergeCell ref="H13:J13"/>
    <mergeCell ref="B10:D10"/>
    <mergeCell ref="B4:D4"/>
    <mergeCell ref="B7:D7"/>
    <mergeCell ref="B3:D3"/>
    <mergeCell ref="B12:D12"/>
    <mergeCell ref="B5:D5"/>
    <mergeCell ref="B6:D6"/>
    <mergeCell ref="B8:D8"/>
    <mergeCell ref="B9:D9"/>
    <mergeCell ref="B13:D13"/>
    <mergeCell ref="M2:X2"/>
    <mergeCell ref="M5:X5"/>
    <mergeCell ref="M6:X6"/>
    <mergeCell ref="M8:X8"/>
    <mergeCell ref="M7:W7"/>
    <mergeCell ref="M4:X4"/>
    <mergeCell ref="M3:X3"/>
    <mergeCell ref="O43:P43"/>
    <mergeCell ref="O41:P41"/>
    <mergeCell ref="G19:G20"/>
    <mergeCell ref="R43:T43"/>
    <mergeCell ref="R33:T33"/>
    <mergeCell ref="Q32:U32"/>
    <mergeCell ref="G39:J39"/>
    <mergeCell ref="O38:P38"/>
    <mergeCell ref="B43:K43"/>
    <mergeCell ref="B34:D34"/>
    <mergeCell ref="B35:D35"/>
    <mergeCell ref="B41:E41"/>
    <mergeCell ref="B39:D39"/>
    <mergeCell ref="E38:E39"/>
    <mergeCell ref="B40:E40"/>
    <mergeCell ref="B38:D38"/>
    <mergeCell ref="G12:J12"/>
    <mergeCell ref="G22:J22"/>
    <mergeCell ref="I40:J40"/>
    <mergeCell ref="B36:D36"/>
    <mergeCell ref="B37:D37"/>
    <mergeCell ref="B18:D18"/>
    <mergeCell ref="B19:D19"/>
    <mergeCell ref="B17:D17"/>
    <mergeCell ref="B16:D16"/>
    <mergeCell ref="B32:D32"/>
    <mergeCell ref="B31:D31"/>
    <mergeCell ref="B27:D27"/>
    <mergeCell ref="B14:D14"/>
    <mergeCell ref="G41:J41"/>
    <mergeCell ref="M25:X25"/>
    <mergeCell ref="M14:X14"/>
    <mergeCell ref="W31:X31"/>
    <mergeCell ref="M15:X15"/>
    <mergeCell ref="M31:N31"/>
    <mergeCell ref="W32:X32"/>
    <mergeCell ref="O31:P32"/>
    <mergeCell ref="M18:X18"/>
    <mergeCell ref="M19:X19"/>
    <mergeCell ref="M20:X20"/>
    <mergeCell ref="M21:X21"/>
    <mergeCell ref="M17:X17"/>
    <mergeCell ref="M29:X29"/>
    <mergeCell ref="M23:X23"/>
    <mergeCell ref="M24:X24"/>
    <mergeCell ref="M26:X26"/>
    <mergeCell ref="M27:X27"/>
    <mergeCell ref="M28:X28"/>
  </mergeCells>
  <conditionalFormatting sqref="H11">
    <cfRule type="cellIs" dxfId="8" priority="2" operator="greaterThan">
      <formula>870</formula>
    </cfRule>
    <cfRule type="cellIs" dxfId="7" priority="9" stopIfTrue="1" operator="greaterThan">
      <formula>870</formula>
    </cfRule>
  </conditionalFormatting>
  <conditionalFormatting sqref="E37">
    <cfRule type="cellIs" dxfId="6" priority="8" stopIfTrue="1" operator="lessThan">
      <formula>0</formula>
    </cfRule>
  </conditionalFormatting>
  <conditionalFormatting sqref="I11">
    <cfRule type="cellIs" dxfId="5" priority="1" operator="lessThan">
      <formula>0.813</formula>
    </cfRule>
    <cfRule type="cellIs" dxfId="4" priority="4" operator="lessThan">
      <formula>0.887</formula>
    </cfRule>
    <cfRule type="cellIs" dxfId="3" priority="7" stopIfTrue="1" operator="greaterThan">
      <formula>1.047</formula>
    </cfRule>
  </conditionalFormatting>
  <conditionalFormatting sqref="H18">
    <cfRule type="cellIs" dxfId="2" priority="6" stopIfTrue="1" operator="lessThan">
      <formula>0</formula>
    </cfRule>
  </conditionalFormatting>
  <conditionalFormatting sqref="I21">
    <cfRule type="cellIs" dxfId="1" priority="3" operator="lessThan">
      <formula>0.817</formula>
    </cfRule>
    <cfRule type="cellIs" dxfId="0" priority="5" stopIfTrue="1" operator="lessThan">
      <formula>0.813</formula>
    </cfRule>
  </conditionalFormatting>
  <printOptions horizontalCentered="1" verticalCentered="1"/>
  <pageMargins left="0.39370078740157483" right="0" top="0.39370078740157483" bottom="0" header="0" footer="0"/>
  <pageSetup paperSize="9" scale="97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opLeftCell="A2" workbookViewId="0">
      <selection activeCell="H31" sqref="H31"/>
    </sheetView>
  </sheetViews>
  <sheetFormatPr baseColWidth="10" defaultRowHeight="12.75" x14ac:dyDescent="0.2"/>
  <cols>
    <col min="2" max="6" width="12.7109375" customWidth="1"/>
    <col min="7" max="7" width="14.5703125" customWidth="1"/>
    <col min="8" max="8" width="17.140625" customWidth="1"/>
    <col min="9" max="9" width="8.85546875" customWidth="1"/>
  </cols>
  <sheetData>
    <row r="1" spans="1:15" s="1" customFormat="1" x14ac:dyDescent="0.2">
      <c r="B1" s="1">
        <v>10</v>
      </c>
      <c r="C1" s="1">
        <v>20</v>
      </c>
      <c r="D1" s="1">
        <v>30</v>
      </c>
      <c r="E1" s="1">
        <v>40</v>
      </c>
      <c r="F1" s="1">
        <v>50</v>
      </c>
      <c r="G1" s="1">
        <v>60</v>
      </c>
      <c r="H1" s="1">
        <v>70</v>
      </c>
      <c r="I1" s="1">
        <v>80</v>
      </c>
      <c r="K1" s="1" t="s">
        <v>10</v>
      </c>
      <c r="L1" s="1" t="s">
        <v>12</v>
      </c>
      <c r="M1" t="s">
        <v>13</v>
      </c>
      <c r="N1" s="1" t="s">
        <v>11</v>
      </c>
      <c r="O1" s="1" t="s">
        <v>15</v>
      </c>
    </row>
    <row r="2" spans="1:15" s="1" customFormat="1" x14ac:dyDescent="0.2">
      <c r="A2" s="3" t="s">
        <v>4</v>
      </c>
      <c r="B2" s="4">
        <f>SIN(B1*PI()/180)</f>
        <v>0.17364817766693033</v>
      </c>
      <c r="C2" s="4">
        <f t="shared" ref="C2:I2" si="0">SIN(C1*PI()/180)</f>
        <v>0.34202014332566871</v>
      </c>
      <c r="D2" s="4">
        <f t="shared" si="0"/>
        <v>0.49999999999999994</v>
      </c>
      <c r="E2" s="4">
        <f t="shared" si="0"/>
        <v>0.64278760968653925</v>
      </c>
      <c r="F2" s="4">
        <f t="shared" si="0"/>
        <v>0.76604444311897801</v>
      </c>
      <c r="G2" s="4">
        <f t="shared" si="0"/>
        <v>0.8660254037844386</v>
      </c>
      <c r="H2" s="4">
        <f t="shared" si="0"/>
        <v>0.93969262078590832</v>
      </c>
      <c r="I2" s="4">
        <f t="shared" si="0"/>
        <v>0.98480775301220802</v>
      </c>
      <c r="K2" s="1">
        <v>5</v>
      </c>
      <c r="L2" s="5">
        <f t="shared" ref="L2:L18" si="1">N2*180/PI()</f>
        <v>2.8624052261117474</v>
      </c>
      <c r="M2" s="5">
        <f t="shared" ref="M2:M18" si="2">L2/K2</f>
        <v>0.57248104522234944</v>
      </c>
      <c r="N2" s="5">
        <f t="shared" ref="N2:N18" si="3">ATAN(K2/100)</f>
        <v>4.9958395721942765E-2</v>
      </c>
      <c r="O2" s="6">
        <f t="shared" ref="O2:O18" si="4">K2/100-N2</f>
        <v>4.1604278057237598E-5</v>
      </c>
    </row>
    <row r="3" spans="1:15" x14ac:dyDescent="0.2">
      <c r="A3" s="1" t="s">
        <v>5</v>
      </c>
      <c r="B3" s="2">
        <f>COS(B1*PI()/180)</f>
        <v>0.98480775301220802</v>
      </c>
      <c r="C3" s="2">
        <f t="shared" ref="C3:I3" si="5">COS(C1*PI()/180)</f>
        <v>0.93969262078590843</v>
      </c>
      <c r="D3" s="2">
        <f t="shared" si="5"/>
        <v>0.86602540378443871</v>
      </c>
      <c r="E3" s="2">
        <f t="shared" si="5"/>
        <v>0.76604444311897801</v>
      </c>
      <c r="F3" s="2">
        <f t="shared" si="5"/>
        <v>0.64278760968653936</v>
      </c>
      <c r="G3" s="2">
        <f t="shared" si="5"/>
        <v>0.50000000000000011</v>
      </c>
      <c r="H3" s="2">
        <f t="shared" si="5"/>
        <v>0.34202014332566882</v>
      </c>
      <c r="I3" s="2">
        <f t="shared" si="5"/>
        <v>0.17364817766693041</v>
      </c>
      <c r="K3" s="1">
        <v>10</v>
      </c>
      <c r="L3" s="5">
        <f t="shared" si="1"/>
        <v>5.710593137499643</v>
      </c>
      <c r="M3" s="5">
        <f t="shared" si="2"/>
        <v>0.57105931374996433</v>
      </c>
      <c r="N3" s="5">
        <f t="shared" si="3"/>
        <v>9.9668652491162038E-2</v>
      </c>
      <c r="O3" s="6">
        <f t="shared" si="4"/>
        <v>3.3134750883796749E-4</v>
      </c>
    </row>
    <row r="4" spans="1:15" x14ac:dyDescent="0.2">
      <c r="K4" s="1">
        <v>15</v>
      </c>
      <c r="L4" s="5">
        <f t="shared" si="1"/>
        <v>8.5307656099481335</v>
      </c>
      <c r="M4" s="5">
        <f t="shared" si="2"/>
        <v>0.56871770732987559</v>
      </c>
      <c r="N4" s="5">
        <f t="shared" si="3"/>
        <v>0.14888994760949725</v>
      </c>
      <c r="O4" s="6">
        <f t="shared" si="4"/>
        <v>1.1100523905027415E-3</v>
      </c>
    </row>
    <row r="5" spans="1:15" x14ac:dyDescent="0.2">
      <c r="A5" t="s">
        <v>7</v>
      </c>
      <c r="D5" t="s">
        <v>6</v>
      </c>
      <c r="K5" s="1">
        <v>20</v>
      </c>
      <c r="L5" s="5">
        <f t="shared" si="1"/>
        <v>11.309932474020213</v>
      </c>
      <c r="M5" s="5">
        <f t="shared" si="2"/>
        <v>0.56549662370101061</v>
      </c>
      <c r="N5" s="5">
        <f t="shared" si="3"/>
        <v>0.19739555984988078</v>
      </c>
      <c r="O5" s="6">
        <f t="shared" si="4"/>
        <v>2.604440150119236E-3</v>
      </c>
    </row>
    <row r="6" spans="1:15" x14ac:dyDescent="0.2">
      <c r="A6" t="s">
        <v>8</v>
      </c>
      <c r="D6" t="s">
        <v>16</v>
      </c>
      <c r="K6" s="1">
        <v>25</v>
      </c>
      <c r="L6" s="5">
        <f t="shared" si="1"/>
        <v>14.036243467926477</v>
      </c>
      <c r="M6" s="5">
        <f t="shared" si="2"/>
        <v>0.56144973871705905</v>
      </c>
      <c r="N6" s="5">
        <f t="shared" si="3"/>
        <v>0.24497866312686414</v>
      </c>
      <c r="O6" s="6">
        <f t="shared" si="4"/>
        <v>5.0213368731358565E-3</v>
      </c>
    </row>
    <row r="7" spans="1:15" x14ac:dyDescent="0.2">
      <c r="K7" s="1"/>
      <c r="L7" s="5"/>
      <c r="M7" s="5"/>
      <c r="N7" s="5"/>
      <c r="O7" s="6"/>
    </row>
    <row r="8" spans="1:15" x14ac:dyDescent="0.2">
      <c r="A8" t="s">
        <v>9</v>
      </c>
      <c r="K8" s="1">
        <v>30</v>
      </c>
      <c r="L8" s="5">
        <f t="shared" si="1"/>
        <v>16.699244233993621</v>
      </c>
      <c r="M8" s="5">
        <f t="shared" si="2"/>
        <v>0.55664147446645407</v>
      </c>
      <c r="N8" s="5">
        <f t="shared" si="3"/>
        <v>0.2914567944778671</v>
      </c>
      <c r="O8" s="6">
        <f t="shared" si="4"/>
        <v>8.5432055221328906E-3</v>
      </c>
    </row>
    <row r="9" spans="1:15" x14ac:dyDescent="0.2">
      <c r="A9" t="s">
        <v>14</v>
      </c>
      <c r="K9" s="1">
        <v>35</v>
      </c>
      <c r="L9" s="5">
        <f t="shared" si="1"/>
        <v>19.290046219188735</v>
      </c>
      <c r="M9" s="5">
        <f t="shared" si="2"/>
        <v>0.55114417769110668</v>
      </c>
      <c r="N9" s="5">
        <f t="shared" si="3"/>
        <v>0.33667481938672716</v>
      </c>
      <c r="O9" s="6">
        <f t="shared" si="4"/>
        <v>1.3325180613272813E-2</v>
      </c>
    </row>
    <row r="10" spans="1:15" x14ac:dyDescent="0.2">
      <c r="K10" s="1">
        <v>40</v>
      </c>
      <c r="L10" s="5">
        <f t="shared" si="1"/>
        <v>21.801409486351812</v>
      </c>
      <c r="M10" s="5">
        <f t="shared" si="2"/>
        <v>0.54503523715879532</v>
      </c>
      <c r="N10" s="5">
        <f t="shared" si="3"/>
        <v>0.3805063771123649</v>
      </c>
      <c r="O10" s="6">
        <f t="shared" si="4"/>
        <v>1.949362288763512E-2</v>
      </c>
    </row>
    <row r="11" spans="1:15" x14ac:dyDescent="0.2">
      <c r="K11" s="1">
        <v>45</v>
      </c>
      <c r="L11" s="5">
        <f t="shared" si="1"/>
        <v>24.22774531795417</v>
      </c>
      <c r="M11" s="5">
        <f t="shared" si="2"/>
        <v>0.5383943403989816</v>
      </c>
      <c r="N11" s="5">
        <f t="shared" si="3"/>
        <v>0.42285392613294071</v>
      </c>
      <c r="O11" s="6">
        <f t="shared" si="4"/>
        <v>2.7146073867059306E-2</v>
      </c>
    </row>
    <row r="12" spans="1:15" x14ac:dyDescent="0.2">
      <c r="K12" s="1">
        <v>50</v>
      </c>
      <c r="L12" s="5">
        <f t="shared" si="1"/>
        <v>26.56505117707799</v>
      </c>
      <c r="M12" s="5">
        <f t="shared" si="2"/>
        <v>0.53130102354155984</v>
      </c>
      <c r="N12" s="5">
        <f t="shared" si="3"/>
        <v>0.46364760900080609</v>
      </c>
      <c r="O12" s="6">
        <f t="shared" si="4"/>
        <v>3.6352390999193906E-2</v>
      </c>
    </row>
    <row r="13" spans="1:15" x14ac:dyDescent="0.2">
      <c r="K13" s="1">
        <v>55</v>
      </c>
      <c r="L13" s="5">
        <f t="shared" si="1"/>
        <v>28.810793742973068</v>
      </c>
      <c r="M13" s="5">
        <f t="shared" si="2"/>
        <v>0.52383261350860122</v>
      </c>
      <c r="N13" s="5">
        <f t="shared" si="3"/>
        <v>0.50284321092786088</v>
      </c>
      <c r="O13" s="6">
        <f t="shared" si="4"/>
        <v>4.715678907213916E-2</v>
      </c>
    </row>
    <row r="14" spans="1:15" x14ac:dyDescent="0.2">
      <c r="K14" s="1">
        <v>60</v>
      </c>
      <c r="L14" s="5">
        <f t="shared" si="1"/>
        <v>30.963756532073521</v>
      </c>
      <c r="M14" s="5">
        <f t="shared" si="2"/>
        <v>0.51606260886789201</v>
      </c>
      <c r="N14" s="5">
        <f t="shared" si="3"/>
        <v>0.54041950027058416</v>
      </c>
      <c r="O14" s="6">
        <f t="shared" si="4"/>
        <v>5.9580499729415815E-2</v>
      </c>
    </row>
    <row r="15" spans="1:15" x14ac:dyDescent="0.2">
      <c r="K15" s="1">
        <v>65</v>
      </c>
      <c r="L15" s="5">
        <f t="shared" si="1"/>
        <v>33.023867555796649</v>
      </c>
      <c r="M15" s="5">
        <f t="shared" si="2"/>
        <v>0.50805950085841001</v>
      </c>
      <c r="N15" s="5">
        <f t="shared" si="3"/>
        <v>0.57637522059118373</v>
      </c>
      <c r="O15" s="6">
        <f t="shared" si="4"/>
        <v>7.3624779408816288E-2</v>
      </c>
    </row>
    <row r="16" spans="1:15" x14ac:dyDescent="0.2">
      <c r="B16">
        <v>0.81699999999999995</v>
      </c>
      <c r="C16">
        <v>0.81699999999999995</v>
      </c>
      <c r="D16">
        <v>0.88700000000000001</v>
      </c>
      <c r="E16">
        <v>1.0469999999999999</v>
      </c>
      <c r="F16">
        <v>1.0469999999999999</v>
      </c>
      <c r="K16" s="1">
        <v>70</v>
      </c>
      <c r="L16" s="5">
        <f t="shared" si="1"/>
        <v>34.992020198558656</v>
      </c>
      <c r="M16" s="5">
        <f t="shared" si="2"/>
        <v>0.49988600283655221</v>
      </c>
      <c r="N16" s="5">
        <f t="shared" si="3"/>
        <v>0.61072596438920856</v>
      </c>
      <c r="O16" s="6">
        <f t="shared" si="4"/>
        <v>8.9274035610791391E-2</v>
      </c>
    </row>
    <row r="17" spans="2:15" x14ac:dyDescent="0.2">
      <c r="B17">
        <v>650</v>
      </c>
      <c r="C17">
        <v>745</v>
      </c>
      <c r="D17">
        <v>870</v>
      </c>
      <c r="E17">
        <v>870</v>
      </c>
      <c r="F17">
        <v>650</v>
      </c>
      <c r="K17" s="1">
        <v>75</v>
      </c>
      <c r="L17" s="5">
        <f t="shared" si="1"/>
        <v>36.86989764584402</v>
      </c>
      <c r="M17" s="5">
        <f t="shared" si="2"/>
        <v>0.49159863527792025</v>
      </c>
      <c r="N17" s="5">
        <f t="shared" si="3"/>
        <v>0.64350110879328437</v>
      </c>
      <c r="O17" s="6">
        <f t="shared" si="4"/>
        <v>0.10649889120671563</v>
      </c>
    </row>
    <row r="18" spans="2:15" ht="13.5" thickBot="1" x14ac:dyDescent="0.25">
      <c r="K18" s="1">
        <v>80</v>
      </c>
      <c r="L18" s="5">
        <f t="shared" si="1"/>
        <v>38.659808254090095</v>
      </c>
      <c r="M18" s="5">
        <f t="shared" si="2"/>
        <v>0.48324760317612619</v>
      </c>
      <c r="N18" s="5">
        <f t="shared" si="3"/>
        <v>0.67474094222355274</v>
      </c>
      <c r="O18" s="6">
        <f t="shared" si="4"/>
        <v>0.1252590577764473</v>
      </c>
    </row>
    <row r="19" spans="2:15" ht="13.5" thickBot="1" x14ac:dyDescent="0.25">
      <c r="B19" s="97"/>
      <c r="C19" s="311" t="s">
        <v>91</v>
      </c>
      <c r="D19" s="312"/>
      <c r="E19" s="312"/>
      <c r="F19" s="312"/>
      <c r="G19" s="312"/>
      <c r="H19" s="98"/>
      <c r="K19" s="1">
        <v>85</v>
      </c>
      <c r="L19" s="5">
        <f>N19*180/PI()</f>
        <v>40.364536573097361</v>
      </c>
      <c r="M19" s="5">
        <f>L19/K19</f>
        <v>0.47487690085996898</v>
      </c>
      <c r="N19" s="5">
        <f>ATAN(K19/100)</f>
        <v>0.70449406424221772</v>
      </c>
      <c r="O19" s="6">
        <f>K19/100-N19</f>
        <v>0.14550593575778226</v>
      </c>
    </row>
    <row r="20" spans="2:15" ht="35.25" customHeight="1" thickBot="1" x14ac:dyDescent="0.25">
      <c r="B20" s="93" t="s">
        <v>65</v>
      </c>
      <c r="C20" s="94" t="s">
        <v>66</v>
      </c>
      <c r="D20" s="94" t="s">
        <v>67</v>
      </c>
      <c r="E20" s="94" t="s">
        <v>68</v>
      </c>
      <c r="F20" s="94" t="s">
        <v>69</v>
      </c>
      <c r="G20" s="94" t="s">
        <v>70</v>
      </c>
      <c r="H20" s="94" t="s">
        <v>71</v>
      </c>
      <c r="K20" s="1">
        <v>90</v>
      </c>
      <c r="L20" s="5">
        <f>N20*180/PI()</f>
        <v>41.987212495816664</v>
      </c>
      <c r="M20" s="5">
        <f>L20/K20</f>
        <v>0.46652458328685181</v>
      </c>
      <c r="N20" s="5">
        <f>ATAN(K20/100)</f>
        <v>0.73281510178650655</v>
      </c>
      <c r="O20" s="6">
        <f>K20/100-N20</f>
        <v>0.16718489821349347</v>
      </c>
    </row>
    <row r="21" spans="2:15" ht="18.75" customHeight="1" thickBot="1" x14ac:dyDescent="0.25">
      <c r="B21" s="95" t="s">
        <v>72</v>
      </c>
      <c r="C21" s="96" t="s">
        <v>73</v>
      </c>
      <c r="D21" s="96" t="s">
        <v>74</v>
      </c>
      <c r="E21" s="96" t="s">
        <v>75</v>
      </c>
      <c r="F21" s="96" t="s">
        <v>76</v>
      </c>
      <c r="G21" s="96" t="s">
        <v>77</v>
      </c>
      <c r="H21" s="96" t="s">
        <v>78</v>
      </c>
      <c r="K21" s="1">
        <v>95</v>
      </c>
      <c r="L21" s="5">
        <f>N21*180/PI()</f>
        <v>43.531199285614171</v>
      </c>
      <c r="M21" s="5">
        <f>L21/K21</f>
        <v>0.45822315037488603</v>
      </c>
      <c r="N21" s="5">
        <f>ATAN(K21/100)</f>
        <v>0.75976275487577083</v>
      </c>
      <c r="O21" s="6">
        <f>K21/100-N21</f>
        <v>0.19023724512422913</v>
      </c>
    </row>
    <row r="22" spans="2:15" ht="15.75" thickBot="1" x14ac:dyDescent="0.25">
      <c r="B22" s="95" t="s">
        <v>72</v>
      </c>
      <c r="C22" s="96" t="s">
        <v>79</v>
      </c>
      <c r="D22" s="96" t="s">
        <v>74</v>
      </c>
      <c r="E22" s="99" t="s">
        <v>92</v>
      </c>
      <c r="F22" s="96" t="s">
        <v>80</v>
      </c>
      <c r="G22" s="96" t="s">
        <v>81</v>
      </c>
      <c r="H22" s="96" t="s">
        <v>82</v>
      </c>
      <c r="K22" s="1">
        <v>100</v>
      </c>
      <c r="L22" s="5">
        <f>N22*180/PI()</f>
        <v>45</v>
      </c>
      <c r="M22" s="5">
        <f>L22/K22</f>
        <v>0.45</v>
      </c>
      <c r="N22" s="5">
        <f>ATAN(K22/100)</f>
        <v>0.78539816339744828</v>
      </c>
      <c r="O22" s="6">
        <f>K22/100-N22</f>
        <v>0.21460183660255172</v>
      </c>
    </row>
    <row r="23" spans="2:15" ht="15.75" thickBot="1" x14ac:dyDescent="0.25">
      <c r="B23" s="95" t="s">
        <v>72</v>
      </c>
      <c r="C23" s="96" t="s">
        <v>79</v>
      </c>
      <c r="D23" s="96" t="s">
        <v>83</v>
      </c>
      <c r="E23" s="99" t="s">
        <v>93</v>
      </c>
      <c r="F23" s="96" t="s">
        <v>84</v>
      </c>
      <c r="G23" s="96" t="s">
        <v>85</v>
      </c>
      <c r="H23" s="96" t="s">
        <v>86</v>
      </c>
    </row>
    <row r="24" spans="2:15" ht="15.75" thickBot="1" x14ac:dyDescent="0.25">
      <c r="B24" s="95" t="s">
        <v>72</v>
      </c>
      <c r="C24" s="96" t="s">
        <v>79</v>
      </c>
      <c r="D24" s="96" t="s">
        <v>87</v>
      </c>
      <c r="E24" s="99" t="s">
        <v>94</v>
      </c>
      <c r="F24" s="96" t="s">
        <v>88</v>
      </c>
      <c r="G24" s="96" t="s">
        <v>89</v>
      </c>
      <c r="H24" s="96" t="s">
        <v>90</v>
      </c>
    </row>
  </sheetData>
  <mergeCells count="1">
    <mergeCell ref="C19:G19"/>
  </mergeCells>
  <pageMargins left="0.39370078740157483" right="0.78740157480314965" top="0.78740157480314965" bottom="0.98425196850393704" header="0.51181102362204722" footer="0.51181102362204722"/>
  <pageSetup paperSize="9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CARBURANT + CENTRAGE</vt:lpstr>
      <vt:lpstr>Formules</vt:lpstr>
      <vt:lpstr>'CARBURANT + CENTRAGE'!Zone_d_impression</vt:lpstr>
      <vt:lpstr>Formules!Zone_d_impression</vt:lpstr>
    </vt:vector>
  </TitlesOfParts>
  <Company>ACRIV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Masse et Centrage</dc:title>
  <dc:subject>Feuille de calcul pour Robin DR400-120</dc:subject>
  <dc:creator>André PARIS</dc:creator>
  <cp:lastModifiedBy>André PARIS</cp:lastModifiedBy>
  <cp:lastPrinted>2013-03-21T09:42:14Z</cp:lastPrinted>
  <dcterms:created xsi:type="dcterms:W3CDTF">2005-04-15T16:10:46Z</dcterms:created>
  <dcterms:modified xsi:type="dcterms:W3CDTF">2019-07-12T17:33:25Z</dcterms:modified>
  <cp:category>Formation</cp:category>
</cp:coreProperties>
</file>