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hidePivotFieldList="1"/>
  <bookViews>
    <workbookView xWindow="165" yWindow="0" windowWidth="19320" windowHeight="11760" tabRatio="553"/>
  </bookViews>
  <sheets>
    <sheet name="CARBURANT + CENTRAGE" sheetId="10" r:id="rId1"/>
  </sheets>
  <definedNames>
    <definedName name="_xlnm._FilterDatabase" localSheetId="0" hidden="1">'CARBURANT + CENTRAGE'!$B$1:$K$27</definedName>
    <definedName name="_xlnm.Print_Area" localSheetId="0">'CARBURANT + CENTRAGE'!$C$3:$K$38</definedName>
  </definedNames>
  <calcPr calcId="125725" concurrentCalc="0"/>
</workbook>
</file>

<file path=xl/calcChain.xml><?xml version="1.0" encoding="utf-8"?>
<calcChain xmlns="http://schemas.openxmlformats.org/spreadsheetml/2006/main">
  <c r="E36" i="10"/>
  <c r="X43"/>
  <c r="E20"/>
  <c r="E24"/>
  <c r="H11"/>
  <c r="J19"/>
  <c r="H17"/>
  <c r="J17"/>
  <c r="H16"/>
  <c r="J16"/>
  <c r="J21"/>
  <c r="I15"/>
  <c r="H15"/>
  <c r="J15"/>
  <c r="H18"/>
  <c r="J18"/>
  <c r="J20"/>
  <c r="J22"/>
  <c r="H22"/>
  <c r="I22"/>
  <c r="N40"/>
  <c r="O40"/>
  <c r="J6"/>
  <c r="J5"/>
  <c r="J10"/>
  <c r="J9"/>
  <c r="J4"/>
  <c r="J7"/>
  <c r="J8"/>
  <c r="J11"/>
  <c r="I11"/>
  <c r="N39"/>
  <c r="O39"/>
  <c r="E26"/>
  <c r="E27"/>
  <c r="E32"/>
  <c r="E31"/>
  <c r="E33"/>
  <c r="E34"/>
  <c r="E35"/>
  <c r="X35"/>
  <c r="X36"/>
  <c r="X37"/>
  <c r="X38"/>
  <c r="X39"/>
  <c r="X40"/>
  <c r="X41"/>
  <c r="X42"/>
  <c r="X33"/>
  <c r="X34"/>
</calcChain>
</file>

<file path=xl/sharedStrings.xml><?xml version="1.0" encoding="utf-8"?>
<sst xmlns="http://schemas.openxmlformats.org/spreadsheetml/2006/main" count="107" uniqueCount="94">
  <si>
    <t>Bagages</t>
  </si>
  <si>
    <t>Masse (kg)</t>
  </si>
  <si>
    <t>Bras levier (m)</t>
  </si>
  <si>
    <t>Moment (m.kg)</t>
  </si>
  <si>
    <t>Kg</t>
  </si>
  <si>
    <t>Masse de base</t>
  </si>
  <si>
    <t>MASSE ET CENTRAGE AU DEPART</t>
  </si>
  <si>
    <t>Equipage "A/V"</t>
  </si>
  <si>
    <t>Passagers "A/R"</t>
  </si>
  <si>
    <t>Bras de levier</t>
  </si>
  <si>
    <t xml:space="preserve">Masse </t>
  </si>
  <si>
    <t>Graphe</t>
  </si>
  <si>
    <t>Calcul</t>
  </si>
  <si>
    <t>Minutes</t>
  </si>
  <si>
    <t>Litres</t>
  </si>
  <si>
    <t>Masse Avion à vide</t>
  </si>
  <si>
    <t>Passagers "Arrière"</t>
  </si>
  <si>
    <t>Equipage   "Avant"</t>
  </si>
  <si>
    <t>Si une case passe au parme, revoir vos choix car hors normes.</t>
  </si>
  <si>
    <t>CHARGES TRANSPORTABLES</t>
  </si>
  <si>
    <t>ESSENCE</t>
  </si>
  <si>
    <t>LITRES</t>
  </si>
  <si>
    <t>MASSE</t>
  </si>
  <si>
    <t>SEULES LES CASES DE CETTE COULEUR SONT A MODIFIER POUR VOS CALCULS</t>
  </si>
  <si>
    <t xml:space="preserve">1) Indiquer le poids des personnes, des bagages et de l'essence.        La somme des masses et le centrage vous sont donnés en :                                                    </t>
  </si>
  <si>
    <t>3) Procédures Départ et Arrivée : 5 mn chacune (exemple : 2 procédures)</t>
  </si>
  <si>
    <t>Quantité essence voyage suivant réglementation et règles de sécurité</t>
  </si>
  <si>
    <t>MASSE ET CENTRAGE A L'ARRIVÉE</t>
  </si>
  <si>
    <t>MODE D'EMPLOI DES FEUILLES DE CALCUL DU CARBURANT ET DES CHARGES POSSIBLES (partie gauche du document)</t>
  </si>
  <si>
    <t>FEUILLE DE CALCUL CARBURANT ET CHARGE POSSIBLE  (partie gauche du document)       Données figurant pour l'exemple</t>
  </si>
  <si>
    <t>MODE D'EMPLOI DES FEUILLES DE CALCUL DES MASSES ET CENTRAGES (partie droite du document)</t>
  </si>
  <si>
    <t>2) Si dépassement masse, choisir soit un Pax en moins, soit limiter la quantité d'essence mais prévoir escale</t>
  </si>
  <si>
    <t>FEUILLE DE CALCUL MASSE ET CENTRAGE  (partie droite du document)       Données figurant pour l'exemple</t>
  </si>
  <si>
    <r>
      <t xml:space="preserve">Total temps voyage compte tenu de la réglementation et de la sécurité </t>
    </r>
    <r>
      <rPr>
        <b/>
        <sz val="12"/>
        <rFont val="Arial"/>
        <family val="2"/>
      </rPr>
      <t>en mn</t>
    </r>
  </si>
  <si>
    <t>CALCUL TEMPS DU VOYAGE SUIVANT RÉGLEMENTATION</t>
  </si>
  <si>
    <t>CALCUL CARBURANT NÉCESSAIRE</t>
  </si>
  <si>
    <r>
      <t xml:space="preserve">Quantité de carburant à emporter                                             </t>
    </r>
    <r>
      <rPr>
        <b/>
        <sz val="12"/>
        <rFont val="Arial"/>
        <family val="2"/>
      </rPr>
      <t xml:space="preserve"> en Litres</t>
    </r>
  </si>
  <si>
    <t>SEULES LES CASES DE CETTE COULEUR  SONT A RENSEIGNER POUR VOS CALCULS</t>
  </si>
  <si>
    <r>
      <t xml:space="preserve">Masse du carburant à emporter         </t>
    </r>
    <r>
      <rPr>
        <b/>
        <sz val="12"/>
        <rFont val="Arial"/>
        <family val="2"/>
      </rPr>
      <t>en Kg</t>
    </r>
  </si>
  <si>
    <r>
      <rPr>
        <b/>
        <sz val="12"/>
        <rFont val="Arial"/>
        <family val="2"/>
      </rPr>
      <t xml:space="preserve">Masse à vide de l'avion </t>
    </r>
    <r>
      <rPr>
        <sz val="12"/>
        <rFont val="Arial"/>
        <family val="2"/>
      </rPr>
      <t>(Devis de masse et centrage) :</t>
    </r>
    <r>
      <rPr>
        <b/>
        <sz val="12"/>
        <rFont val="Arial"/>
        <family val="2"/>
      </rPr>
      <t xml:space="preserve"> 640 kg</t>
    </r>
    <r>
      <rPr>
        <sz val="12"/>
        <rFont val="Arial"/>
        <family val="2"/>
      </rPr>
      <t xml:space="preserve"> et BL =</t>
    </r>
    <r>
      <rPr>
        <b/>
        <sz val="12"/>
        <rFont val="Arial"/>
        <family val="2"/>
      </rPr>
      <t xml:space="preserve"> 0,285 m</t>
    </r>
  </si>
  <si>
    <t>ROBIN DR 400 - 180     F - GTPA                              
C A L C U L    C A R B U R A N T         D E V I S    M A S S E   C E N T R A G E</t>
  </si>
  <si>
    <t>Réservoir principal</t>
  </si>
  <si>
    <t>Réservoir supplémentaire</t>
  </si>
  <si>
    <t>Réservoir ailes</t>
  </si>
  <si>
    <t>Merci de ne pas intervenir dans le tableau ci-dessous   " Coordonnées enveloppe DR 400 - 180"</t>
  </si>
  <si>
    <r>
      <rPr>
        <b/>
        <sz val="12"/>
        <rFont val="Arial"/>
        <family val="2"/>
      </rPr>
      <t>Passagers Arrière (PAX) :</t>
    </r>
    <r>
      <rPr>
        <sz val="12"/>
        <rFont val="Arial"/>
        <family val="2"/>
      </rPr>
      <t xml:space="preserve"> Deux personnes à l'arrière :</t>
    </r>
    <r>
      <rPr>
        <b/>
        <sz val="12"/>
        <rFont val="Arial"/>
        <family val="2"/>
      </rPr>
      <t xml:space="preserve"> 140 kg </t>
    </r>
    <r>
      <rPr>
        <sz val="12"/>
        <rFont val="Arial"/>
        <family val="2"/>
      </rPr>
      <t xml:space="preserve">                 - </t>
    </r>
    <r>
      <rPr>
        <b/>
        <sz val="12"/>
        <rFont val="Arial"/>
        <family val="2"/>
      </rPr>
      <t xml:space="preserve">Bagages </t>
    </r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5 kg</t>
    </r>
  </si>
  <si>
    <t>Si essence utilisable totalement consommé</t>
  </si>
  <si>
    <t>Limite avant : 0,205 m</t>
  </si>
  <si>
    <t>Limite arrière : 0,564 m</t>
  </si>
  <si>
    <t xml:space="preserve">              Positions de masse et centrage au départ et à l'arrivée (cas le + défavorable) figurent automatiquement sur le graphique</t>
  </si>
  <si>
    <t xml:space="preserve">              Masse en (H12) et centrage (I12)au départ              et         Masse (H22) et Centrage (I22) à l'arrivée (cas le plus défavorable )</t>
  </si>
  <si>
    <t>Limite avant à 1100 kg : 0,428 m</t>
  </si>
  <si>
    <t>1) Délestage (temps sans vent sans procédures avec puissance déterminée)</t>
  </si>
  <si>
    <t>Consommation moyenne horaire 36 l/H  (38 l/h à 75%   ou 33 l/h à 65%)</t>
  </si>
  <si>
    <r>
      <rPr>
        <b/>
        <sz val="12"/>
        <rFont val="Arial"/>
        <family val="2"/>
      </rPr>
      <t xml:space="preserve">Résultats fournis entre autres </t>
    </r>
    <r>
      <rPr>
        <sz val="12"/>
        <rFont val="Arial"/>
        <family val="2"/>
      </rPr>
      <t xml:space="preserve">: Masses au Départ et à l'Arrivée : </t>
    </r>
    <r>
      <rPr>
        <b/>
        <sz val="12"/>
        <rFont val="Arial"/>
        <family val="2"/>
      </rPr>
      <t xml:space="preserve">D = 1082kg ; A= 948 kg - </t>
    </r>
    <r>
      <rPr>
        <sz val="12"/>
        <rFont val="Arial"/>
        <family val="2"/>
      </rPr>
      <t>Bras de levier Départ et Arrivée</t>
    </r>
    <r>
      <rPr>
        <b/>
        <sz val="12"/>
        <rFont val="Arial"/>
        <family val="2"/>
      </rPr>
      <t xml:space="preserve"> : D = 0,479 ; A= 0,450</t>
    </r>
  </si>
  <si>
    <t>4) Réserve de route (prévision si aléas : météo, zones, ATC, plan diversion SERA)</t>
  </si>
  <si>
    <t>5) Réserve finale (30 mn de jour ou 45 mn de nuit)</t>
  </si>
  <si>
    <t>6) Fonds de réservoir (1 l pour DR 400-180)                         Equivalent en temps</t>
  </si>
  <si>
    <t>Total        * (ZFW)</t>
  </si>
  <si>
    <t>DIAGRAMME DE MASSE ET CENTRAGE</t>
  </si>
  <si>
    <t>Masse maxi au décollage MTOW [1] :</t>
  </si>
  <si>
    <t>Masse à vide de l'avion (MVE) (Kg) [2] :</t>
  </si>
  <si>
    <r>
      <t>Masse du carburant à emporter (</t>
    </r>
    <r>
      <rPr>
        <sz val="11"/>
        <rFont val="Arial"/>
        <family val="2"/>
      </rPr>
      <t xml:space="preserve">suivant Règles et sécurité) </t>
    </r>
    <r>
      <rPr>
        <b/>
        <sz val="11"/>
        <rFont val="Arial"/>
        <family val="2"/>
      </rPr>
      <t>en Kg [3] :</t>
    </r>
  </si>
  <si>
    <r>
      <rPr>
        <b/>
        <sz val="12"/>
        <rFont val="Arial"/>
        <family val="2"/>
      </rPr>
      <t xml:space="preserve">Essence : Choix </t>
    </r>
    <r>
      <rPr>
        <sz val="12"/>
        <rFont val="Arial"/>
        <family val="2"/>
      </rPr>
      <t>de la quantité d'essence au départ. Exemple du tableau (79 kg + 0 + 58 kg) / 0,72 =</t>
    </r>
    <r>
      <rPr>
        <b/>
        <sz val="12"/>
        <rFont val="Arial"/>
        <family val="2"/>
      </rPr>
      <t xml:space="preserve"> 190 L </t>
    </r>
  </si>
  <si>
    <t>RÈGLES EMPORT CARBURANT  (hors des abords de l'A/D)- Exemple -</t>
  </si>
  <si>
    <t>2) Effet du vent connu sur le temps de vol (en fonction du dernier Wintem)</t>
  </si>
  <si>
    <r>
      <rPr>
        <b/>
        <sz val="12"/>
        <rFont val="Arial"/>
        <family val="2"/>
      </rPr>
      <t>Equipage Avant (PEQ)</t>
    </r>
    <r>
      <rPr>
        <sz val="12"/>
        <rFont val="Arial"/>
        <family val="2"/>
      </rPr>
      <t xml:space="preserve"> : Deux personnes à l'avant : </t>
    </r>
    <r>
      <rPr>
        <b/>
        <sz val="12"/>
        <rFont val="Arial"/>
        <family val="2"/>
      </rPr>
      <t xml:space="preserve">160 kg - </t>
    </r>
    <r>
      <rPr>
        <sz val="12"/>
        <rFont val="Arial"/>
        <family val="2"/>
      </rPr>
      <t>SI poids pax inconnu, Homme : 77 kg, Femme : 60 kg, Enfant 2 à 12 ans : 30 kg, BB : 10kg -</t>
    </r>
  </si>
  <si>
    <r>
      <rPr>
        <b/>
        <sz val="12"/>
        <rFont val="Arial"/>
        <family val="2"/>
      </rPr>
      <t xml:space="preserve">1) </t>
    </r>
    <r>
      <rPr>
        <sz val="12"/>
        <rFont val="Arial"/>
        <family val="2"/>
      </rPr>
      <t xml:space="preserve">Calculer la durée du vol sans vent et sans procédures, l'Inscrire dans Case </t>
    </r>
    <r>
      <rPr>
        <b/>
        <sz val="12"/>
        <rFont val="Arial"/>
        <family val="2"/>
      </rPr>
      <t>E13</t>
    </r>
    <r>
      <rPr>
        <sz val="12"/>
        <rFont val="Arial"/>
        <family val="2"/>
      </rPr>
      <t xml:space="preserve"> -   </t>
    </r>
    <r>
      <rPr>
        <b/>
        <sz val="12"/>
        <rFont val="Arial"/>
        <family val="2"/>
      </rPr>
      <t xml:space="preserve"> 2) </t>
    </r>
    <r>
      <rPr>
        <sz val="12"/>
        <rFont val="Arial"/>
        <family val="2"/>
      </rPr>
      <t xml:space="preserve">Calculer les effets du vent sur le temps du voyage </t>
    </r>
    <r>
      <rPr>
        <b/>
        <sz val="12"/>
        <rFont val="Arial"/>
        <family val="2"/>
      </rPr>
      <t>(E14)</t>
    </r>
  </si>
  <si>
    <r>
      <rPr>
        <b/>
        <sz val="12"/>
        <rFont val="Arial"/>
        <family val="2"/>
      </rPr>
      <t xml:space="preserve">3) </t>
    </r>
    <r>
      <rPr>
        <sz val="12"/>
        <rFont val="Arial"/>
        <family val="2"/>
      </rPr>
      <t>Multiplier par 5 le nombre de départs d'arrivée et l'inscrire dans</t>
    </r>
    <r>
      <rPr>
        <b/>
        <sz val="12"/>
        <rFont val="Arial"/>
        <family val="2"/>
      </rPr>
      <t xml:space="preserve"> (E15)</t>
    </r>
    <r>
      <rPr>
        <sz val="12"/>
        <rFont val="Arial"/>
        <family val="2"/>
      </rPr>
      <t xml:space="preserve">,  </t>
    </r>
    <r>
      <rPr>
        <b/>
        <sz val="12"/>
        <rFont val="Arial"/>
        <family val="2"/>
      </rPr>
      <t xml:space="preserve">  4)</t>
    </r>
    <r>
      <rPr>
        <sz val="12"/>
        <rFont val="Arial"/>
        <family val="2"/>
      </rPr>
      <t xml:space="preserve"> Estimer réserve de route</t>
    </r>
    <r>
      <rPr>
        <b/>
        <sz val="12"/>
        <rFont val="Arial"/>
        <family val="2"/>
      </rPr>
      <t xml:space="preserve"> (E16)</t>
    </r>
    <r>
      <rPr>
        <sz val="12"/>
        <rFont val="Arial"/>
        <family val="2"/>
      </rPr>
      <t xml:space="preserve">       </t>
    </r>
    <r>
      <rPr>
        <b/>
        <sz val="12"/>
        <rFont val="Arial"/>
        <family val="2"/>
      </rPr>
      <t xml:space="preserve"> 5)</t>
    </r>
    <r>
      <rPr>
        <sz val="12"/>
        <rFont val="Arial"/>
        <family val="2"/>
      </rPr>
      <t xml:space="preserve"> Réserve finale</t>
    </r>
    <r>
      <rPr>
        <b/>
        <sz val="12"/>
        <rFont val="Arial"/>
        <family val="2"/>
      </rPr>
      <t xml:space="preserve"> (E17)</t>
    </r>
  </si>
  <si>
    <t>La Masse Marchande Maxi  (PEQ,PAX, Bagages) hors essence pour ce vol vous est donnée automatiquement en E33.</t>
  </si>
  <si>
    <t>NAV = Délestage  150 mn (2 h 30 heures) de vol sans vent   (E13)</t>
  </si>
  <si>
    <t>Effets du dernier vent connu : 20 mn (E14)</t>
  </si>
  <si>
    <r>
      <rPr>
        <b/>
        <sz val="12"/>
        <rFont val="Arial"/>
        <family val="2"/>
      </rPr>
      <t>Réserves de route pour aléas (météo, zones, ATC, …)</t>
    </r>
    <r>
      <rPr>
        <sz val="12"/>
        <rFont val="Arial"/>
        <family val="2"/>
      </rPr>
      <t xml:space="preserve"> : estimation de sécurité </t>
    </r>
    <r>
      <rPr>
        <b/>
        <sz val="12"/>
        <rFont val="Arial"/>
        <family val="2"/>
      </rPr>
      <t>20 mn (E16)</t>
    </r>
  </si>
  <si>
    <t>Réserve finale réglementaire 30 mn de jour ou 45 mn de nuit (E17)</t>
  </si>
  <si>
    <t>Autres résultats fournis automatiquement si besoin (entre autres)</t>
  </si>
  <si>
    <t>Total    *  (MTOW)</t>
  </si>
  <si>
    <t>* MTOW = Maximum Take Off Weight (Masse Maxi Structure Décollage)</t>
  </si>
  <si>
    <r>
      <t xml:space="preserve">* ZFW = Zero Fuel Weight </t>
    </r>
    <r>
      <rPr>
        <sz val="11"/>
        <rFont val="Arial"/>
        <family val="2"/>
      </rPr>
      <t xml:space="preserve">(Masse sans essence) </t>
    </r>
    <r>
      <rPr>
        <sz val="10"/>
        <rFont val="Arial"/>
        <family val="2"/>
      </rPr>
      <t>(cas le plus défavorable à l'arrivée)</t>
    </r>
  </si>
  <si>
    <t>2) Effets du vent connu sur le temps de vol (en fonction du dernier Wintem)</t>
  </si>
  <si>
    <t>3) Nombre de procédures : Départ + Arrivée [(Nb départ + Nb Arrivée) x 5 mn]</t>
  </si>
  <si>
    <t>5) Réserve finale réglementaire de jour</t>
  </si>
  <si>
    <t>Eventuellement suivant Règlement Intérieur du club : Réserve Arrivée Sécu Club</t>
  </si>
  <si>
    <t>Conception : André PARIS       - HT - FI - SFE -  -  LFRN - LFDP - LFRD -      Portable : 06 75 33 45 15    Courriel : andre.paris2@orange.fr</t>
  </si>
  <si>
    <t>0,6 l/mn</t>
  </si>
  <si>
    <t xml:space="preserve">6) Fonds de réservoir </t>
  </si>
  <si>
    <t>Hors  réserves de sécurité, sans dégagement et  conforme au calcul MTO</t>
  </si>
  <si>
    <t>Masse Marchande Maxi (hors carburant nécessaire) : MMM = 1 - (2 + 3)</t>
  </si>
  <si>
    <t>Masse Marchande Vol (MMV) = Peq +Pax +Bag</t>
  </si>
  <si>
    <r>
      <t xml:space="preserve">Charge possible complémentaire au départ </t>
    </r>
    <r>
      <rPr>
        <sz val="11"/>
        <rFont val="Arial"/>
        <family val="2"/>
      </rPr>
      <t>avec essence calculé ci-dessus</t>
    </r>
  </si>
  <si>
    <t>La quantité d'essence réglementaire (hors fonds de réservoir) est donnée automatiquement en E26. Total Essence à emporter en E26</t>
  </si>
  <si>
    <r>
      <t>Procédures Départ Arrivée 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5 minutes par procédure de départ et d'arrivée sur un aérodrome (fonction du nombre d'escales)</t>
    </r>
    <r>
      <rPr>
        <sz val="12"/>
        <rFont val="Arial"/>
        <family val="2"/>
      </rPr>
      <t xml:space="preserve">. </t>
    </r>
    <r>
      <rPr>
        <sz val="10"/>
        <rFont val="Arial"/>
        <family val="2"/>
      </rPr>
      <t xml:space="preserve"> Ici 1 départ + 1 arrivée donc </t>
    </r>
    <r>
      <rPr>
        <b/>
        <sz val="10"/>
        <rFont val="Arial"/>
        <family val="2"/>
      </rPr>
      <t>10 mn (E15)</t>
    </r>
  </si>
  <si>
    <r>
      <t xml:space="preserve">Carburant nécessaire =  </t>
    </r>
    <r>
      <rPr>
        <b/>
        <sz val="11"/>
        <rFont val="Arial"/>
        <family val="2"/>
      </rPr>
      <t>139 L (E26)</t>
    </r>
    <r>
      <rPr>
        <sz val="11"/>
        <rFont val="Arial"/>
        <family val="2"/>
      </rPr>
      <t xml:space="preserve"> - Masse Marchande Maxi =</t>
    </r>
    <r>
      <rPr>
        <b/>
        <sz val="11"/>
        <rFont val="Arial"/>
        <family val="2"/>
      </rPr>
      <t xml:space="preserve"> 360 kg (E33)</t>
    </r>
    <r>
      <rPr>
        <sz val="11"/>
        <rFont val="Arial"/>
        <family val="2"/>
      </rPr>
      <t xml:space="preserve"> - Masse Marchande Vol : </t>
    </r>
    <r>
      <rPr>
        <b/>
        <sz val="11"/>
        <rFont val="Arial"/>
        <family val="2"/>
      </rPr>
      <t>305 kg (E34)</t>
    </r>
    <r>
      <rPr>
        <sz val="11"/>
        <rFont val="Arial"/>
        <family val="2"/>
      </rPr>
      <t xml:space="preserve"> Charge complémentaire possible : </t>
    </r>
    <r>
      <rPr>
        <b/>
        <sz val="11"/>
        <rFont val="Arial"/>
        <family val="2"/>
      </rPr>
      <t>55 kg (E35)</t>
    </r>
  </si>
  <si>
    <t>Estimation théorique Essence à l'arrivée avec quantité constatée au départ en Litres</t>
  </si>
  <si>
    <r>
      <rPr>
        <b/>
        <sz val="12"/>
        <rFont val="Arial"/>
        <family val="2"/>
      </rPr>
      <t xml:space="preserve">Essence théorique à l'arrivée en fonction de la quantité choisie (ci-dessus) </t>
    </r>
    <r>
      <rPr>
        <sz val="12"/>
        <rFont val="Arial"/>
        <family val="2"/>
      </rPr>
      <t>: 133 kg d'ess donc 185 L  - (180 mn x 0,6) = 77</t>
    </r>
    <r>
      <rPr>
        <b/>
        <sz val="12"/>
        <rFont val="Arial"/>
        <family val="2"/>
      </rPr>
      <t xml:space="preserve"> L </t>
    </r>
    <r>
      <rPr>
        <sz val="12"/>
        <rFont val="Arial"/>
        <family val="2"/>
      </rPr>
      <t xml:space="preserve"> . Voir E36 du tableau de gauche.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</si>
</sst>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%"/>
    <numFmt numFmtId="167" formatCode="#,##0.000"/>
  </numFmts>
  <fonts count="20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3300"/>
      <name val="Arial"/>
      <family val="2"/>
    </font>
    <font>
      <b/>
      <sz val="12"/>
      <color rgb="FF0000CC"/>
      <name val="Arial"/>
      <family val="2"/>
    </font>
    <font>
      <b/>
      <sz val="12"/>
      <color rgb="FF008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theme="4" tint="0.79992065187536243"/>
      </patternFill>
    </fill>
    <fill>
      <patternFill patternType="solid">
        <fgColor theme="9" tint="0.59996337778862885"/>
        <bgColor indexed="64"/>
      </patternFill>
    </fill>
  </fills>
  <borders count="114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ck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39"/>
      </left>
      <right style="thin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39"/>
      </top>
      <bottom/>
      <diagonal/>
    </border>
    <border>
      <left style="thick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ck">
        <color indexed="39"/>
      </top>
      <bottom style="thick">
        <color indexed="39"/>
      </bottom>
      <diagonal/>
    </border>
    <border>
      <left style="thin">
        <color indexed="39"/>
      </left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ck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ck">
        <color indexed="39"/>
      </right>
      <top style="thin">
        <color indexed="3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1" fontId="15" fillId="2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indent="1"/>
    </xf>
    <xf numFmtId="0" fontId="5" fillId="0" borderId="5" xfId="0" applyFont="1" applyBorder="1" applyAlignment="1" applyProtection="1">
      <alignment horizontal="left" indent="1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indent="1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Protection="1"/>
    <xf numFmtId="0" fontId="5" fillId="0" borderId="0" xfId="0" applyFont="1" applyBorder="1" applyProtection="1"/>
    <xf numFmtId="0" fontId="5" fillId="0" borderId="23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23" xfId="0" applyFont="1" applyBorder="1" applyProtection="1"/>
    <xf numFmtId="0" fontId="15" fillId="0" borderId="0" xfId="0" applyFont="1" applyBorder="1" applyProtection="1"/>
    <xf numFmtId="1" fontId="5" fillId="0" borderId="23" xfId="0" applyNumberFormat="1" applyFont="1" applyBorder="1" applyAlignment="1" applyProtection="1">
      <alignment horizontal="center"/>
    </xf>
    <xf numFmtId="166" fontId="5" fillId="0" borderId="23" xfId="0" applyNumberFormat="1" applyFont="1" applyBorder="1" applyAlignment="1" applyProtection="1">
      <alignment horizontal="center"/>
    </xf>
    <xf numFmtId="0" fontId="5" fillId="0" borderId="23" xfId="0" applyFont="1" applyBorder="1" applyProtection="1"/>
    <xf numFmtId="0" fontId="5" fillId="0" borderId="26" xfId="0" applyFont="1" applyBorder="1" applyAlignment="1" applyProtection="1">
      <alignment horizontal="left" indent="1"/>
    </xf>
    <xf numFmtId="0" fontId="5" fillId="0" borderId="27" xfId="0" applyFont="1" applyBorder="1" applyAlignment="1" applyProtection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Protection="1"/>
    <xf numFmtId="49" fontId="6" fillId="0" borderId="0" xfId="0" applyNumberFormat="1" applyFont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6" fillId="0" borderId="28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/>
    </xf>
    <xf numFmtId="0" fontId="5" fillId="4" borderId="3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 vertical="center"/>
    </xf>
    <xf numFmtId="1" fontId="5" fillId="0" borderId="34" xfId="0" applyNumberFormat="1" applyFont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1" fontId="5" fillId="0" borderId="33" xfId="0" applyNumberFormat="1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</xf>
    <xf numFmtId="1" fontId="6" fillId="6" borderId="32" xfId="0" applyNumberFormat="1" applyFont="1" applyFill="1" applyBorder="1" applyAlignment="1" applyProtection="1">
      <alignment horizontal="center" vertical="center"/>
    </xf>
    <xf numFmtId="0" fontId="6" fillId="8" borderId="3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1" fontId="6" fillId="0" borderId="46" xfId="0" applyNumberFormat="1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1" fontId="6" fillId="0" borderId="32" xfId="0" applyNumberFormat="1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 indent="1"/>
    </xf>
    <xf numFmtId="0" fontId="5" fillId="0" borderId="99" xfId="0" applyFont="1" applyBorder="1" applyProtection="1"/>
    <xf numFmtId="0" fontId="3" fillId="0" borderId="0" xfId="0" applyFont="1" applyBorder="1" applyAlignment="1" applyProtection="1"/>
    <xf numFmtId="0" fontId="15" fillId="0" borderId="0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/>
    </xf>
    <xf numFmtId="0" fontId="3" fillId="0" borderId="62" xfId="0" applyFont="1" applyFill="1" applyBorder="1" applyAlignment="1" applyProtection="1">
      <alignment horizont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/>
    </xf>
    <xf numFmtId="0" fontId="3" fillId="0" borderId="64" xfId="0" applyFont="1" applyFill="1" applyBorder="1" applyAlignment="1" applyProtection="1">
      <alignment horizontal="center"/>
    </xf>
    <xf numFmtId="1" fontId="5" fillId="2" borderId="34" xfId="0" applyNumberFormat="1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/>
    </xf>
    <xf numFmtId="2" fontId="5" fillId="2" borderId="28" xfId="0" applyNumberFormat="1" applyFont="1" applyFill="1" applyBorder="1" applyAlignment="1" applyProtection="1">
      <alignment horizontal="center" vertical="center"/>
    </xf>
    <xf numFmtId="1" fontId="17" fillId="3" borderId="52" xfId="0" applyNumberFormat="1" applyFont="1" applyFill="1" applyBorder="1" applyAlignment="1" applyProtection="1">
      <alignment horizontal="center" vertical="center"/>
    </xf>
    <xf numFmtId="164" fontId="17" fillId="3" borderId="65" xfId="0" applyNumberFormat="1" applyFont="1" applyFill="1" applyBorder="1" applyAlignment="1" applyProtection="1">
      <alignment horizontal="center" vertical="center"/>
    </xf>
    <xf numFmtId="1" fontId="17" fillId="3" borderId="66" xfId="0" applyNumberFormat="1" applyFont="1" applyFill="1" applyBorder="1" applyAlignment="1" applyProtection="1">
      <alignment horizontal="center" vertical="center"/>
    </xf>
    <xf numFmtId="0" fontId="5" fillId="0" borderId="106" xfId="0" applyFont="1" applyBorder="1" applyAlignment="1" applyProtection="1">
      <alignment horizontal="left" indent="1"/>
    </xf>
    <xf numFmtId="0" fontId="5" fillId="0" borderId="108" xfId="0" applyFont="1" applyBorder="1" applyAlignment="1" applyProtection="1">
      <alignment horizontal="center"/>
    </xf>
    <xf numFmtId="0" fontId="5" fillId="0" borderId="109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" fontId="6" fillId="8" borderId="55" xfId="0" applyNumberFormat="1" applyFont="1" applyFill="1" applyBorder="1" applyAlignment="1" applyProtection="1">
      <alignment horizontal="center" vertical="center"/>
      <protection locked="0"/>
    </xf>
    <xf numFmtId="1" fontId="6" fillId="8" borderId="27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Fill="1" applyBorder="1" applyAlignment="1" applyProtection="1">
      <alignment horizontal="center"/>
    </xf>
    <xf numFmtId="164" fontId="18" fillId="9" borderId="50" xfId="0" applyNumberFormat="1" applyFont="1" applyFill="1" applyBorder="1" applyAlignment="1" applyProtection="1">
      <alignment horizontal="center" vertical="center"/>
    </xf>
    <xf numFmtId="1" fontId="18" fillId="9" borderId="51" xfId="0" applyNumberFormat="1" applyFont="1" applyFill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left" indent="1"/>
    </xf>
    <xf numFmtId="0" fontId="5" fillId="0" borderId="46" xfId="0" applyFont="1" applyBorder="1" applyAlignment="1" applyProtection="1">
      <alignment horizontal="left"/>
    </xf>
    <xf numFmtId="1" fontId="6" fillId="9" borderId="37" xfId="0" applyNumberFormat="1" applyFont="1" applyFill="1" applyBorder="1" applyAlignment="1" applyProtection="1">
      <alignment horizontal="center" vertical="center"/>
    </xf>
    <xf numFmtId="1" fontId="18" fillId="9" borderId="5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46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2" fontId="8" fillId="3" borderId="57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2" fontId="8" fillId="0" borderId="0" xfId="0" applyNumberFormat="1" applyFont="1" applyFill="1" applyBorder="1" applyAlignment="1" applyProtection="1">
      <alignment horizontal="center"/>
    </xf>
    <xf numFmtId="2" fontId="8" fillId="3" borderId="60" xfId="0" applyNumberFormat="1" applyFont="1" applyFill="1" applyBorder="1" applyAlignment="1" applyProtection="1">
      <alignment horizontal="center"/>
    </xf>
    <xf numFmtId="0" fontId="9" fillId="9" borderId="53" xfId="0" applyFont="1" applyFill="1" applyBorder="1" applyAlignment="1" applyProtection="1">
      <alignment horizontal="center"/>
    </xf>
    <xf numFmtId="167" fontId="14" fillId="9" borderId="58" xfId="0" applyNumberFormat="1" applyFont="1" applyFill="1" applyBorder="1" applyAlignment="1" applyProtection="1">
      <alignment horizontal="center"/>
    </xf>
    <xf numFmtId="167" fontId="14" fillId="9" borderId="59" xfId="0" applyNumberFormat="1" applyFont="1" applyFill="1" applyBorder="1" applyAlignment="1" applyProtection="1">
      <alignment horizontal="center"/>
    </xf>
    <xf numFmtId="0" fontId="9" fillId="10" borderId="53" xfId="0" applyFont="1" applyFill="1" applyBorder="1" applyAlignment="1" applyProtection="1">
      <alignment horizontal="center"/>
    </xf>
    <xf numFmtId="167" fontId="14" fillId="10" borderId="58" xfId="0" applyNumberFormat="1" applyFont="1" applyFill="1" applyBorder="1" applyAlignment="1" applyProtection="1">
      <alignment horizontal="center"/>
    </xf>
    <xf numFmtId="167" fontId="14" fillId="10" borderId="59" xfId="0" applyNumberFormat="1" applyFont="1" applyFill="1" applyBorder="1" applyAlignment="1" applyProtection="1">
      <alignment horizontal="center"/>
    </xf>
    <xf numFmtId="0" fontId="9" fillId="0" borderId="56" xfId="0" applyFont="1" applyFill="1" applyBorder="1" applyAlignment="1" applyProtection="1">
      <alignment horizontal="center"/>
    </xf>
    <xf numFmtId="167" fontId="13" fillId="0" borderId="56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6" fillId="8" borderId="21" xfId="0" applyFont="1" applyFill="1" applyBorder="1" applyAlignment="1" applyProtection="1">
      <alignment horizontal="center"/>
      <protection locked="0"/>
    </xf>
    <xf numFmtId="0" fontId="6" fillId="8" borderId="107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vertical="center" indent="1"/>
    </xf>
    <xf numFmtId="0" fontId="6" fillId="8" borderId="35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1" fontId="6" fillId="9" borderId="33" xfId="0" applyNumberFormat="1" applyFont="1" applyFill="1" applyBorder="1" applyAlignment="1" applyProtection="1">
      <alignment horizontal="center" vertical="center"/>
    </xf>
    <xf numFmtId="1" fontId="6" fillId="16" borderId="33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8" borderId="36" xfId="0" applyFont="1" applyFill="1" applyBorder="1" applyAlignment="1" applyProtection="1">
      <alignment horizontal="center" vertical="center"/>
      <protection locked="0"/>
    </xf>
    <xf numFmtId="0" fontId="5" fillId="11" borderId="37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 indent="1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5" borderId="76" xfId="0" applyFont="1" applyFill="1" applyBorder="1" applyAlignment="1" applyProtection="1">
      <alignment horizontal="center" vertical="center"/>
    </xf>
    <xf numFmtId="0" fontId="2" fillId="5" borderId="77" xfId="0" applyFont="1" applyFill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left" indent="1"/>
    </xf>
    <xf numFmtId="0" fontId="5" fillId="0" borderId="74" xfId="0" applyFont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left" vertical="center" wrapText="1" indent="1"/>
    </xf>
    <xf numFmtId="0" fontId="5" fillId="0" borderId="39" xfId="0" applyFont="1" applyFill="1" applyBorder="1" applyAlignment="1" applyProtection="1">
      <alignment horizontal="left" vertical="center" wrapText="1" indent="1"/>
    </xf>
    <xf numFmtId="0" fontId="5" fillId="0" borderId="40" xfId="0" applyFont="1" applyFill="1" applyBorder="1" applyAlignment="1" applyProtection="1">
      <alignment horizontal="left" vertical="center" wrapText="1" inden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 applyProtection="1">
      <alignment horizontal="center" vertical="center" wrapText="1"/>
    </xf>
    <xf numFmtId="0" fontId="5" fillId="0" borderId="78" xfId="0" applyFont="1" applyBorder="1" applyAlignment="1" applyProtection="1">
      <alignment horizontal="left" vertical="center" indent="1"/>
    </xf>
    <xf numFmtId="0" fontId="5" fillId="0" borderId="79" xfId="0" applyFont="1" applyBorder="1" applyAlignment="1" applyProtection="1">
      <alignment horizontal="left" vertical="center" indent="1"/>
    </xf>
    <xf numFmtId="0" fontId="5" fillId="0" borderId="80" xfId="0" applyFont="1" applyBorder="1" applyAlignment="1" applyProtection="1">
      <alignment horizontal="left" vertical="center" indent="1"/>
    </xf>
    <xf numFmtId="0" fontId="5" fillId="0" borderId="15" xfId="0" applyFont="1" applyBorder="1" applyAlignment="1" applyProtection="1">
      <alignment horizontal="left" vertical="center" indent="1"/>
    </xf>
    <xf numFmtId="0" fontId="5" fillId="0" borderId="55" xfId="0" applyFont="1" applyBorder="1" applyAlignment="1" applyProtection="1">
      <alignment horizontal="left" vertical="center" indent="1"/>
    </xf>
    <xf numFmtId="0" fontId="5" fillId="0" borderId="75" xfId="0" applyFont="1" applyBorder="1" applyAlignment="1" applyProtection="1">
      <alignment horizontal="left" vertical="center" indent="1"/>
    </xf>
    <xf numFmtId="0" fontId="10" fillId="0" borderId="112" xfId="0" applyFont="1" applyBorder="1" applyAlignment="1" applyProtection="1">
      <alignment horizontal="left" vertical="center" indent="1"/>
    </xf>
    <xf numFmtId="0" fontId="10" fillId="0" borderId="32" xfId="0" applyFont="1" applyBorder="1" applyAlignment="1" applyProtection="1">
      <alignment horizontal="left" vertical="center" indent="1"/>
    </xf>
    <xf numFmtId="0" fontId="10" fillId="0" borderId="5" xfId="0" applyFont="1" applyBorder="1" applyAlignment="1" applyProtection="1">
      <alignment horizontal="left" vertical="center" indent="1"/>
    </xf>
    <xf numFmtId="0" fontId="10" fillId="0" borderId="33" xfId="0" applyFont="1" applyBorder="1" applyAlignment="1" applyProtection="1">
      <alignment horizontal="left" vertical="center" indent="1"/>
    </xf>
    <xf numFmtId="0" fontId="6" fillId="8" borderId="67" xfId="0" applyFont="1" applyFill="1" applyBorder="1" applyAlignment="1" applyProtection="1">
      <alignment horizontal="center" vertical="center"/>
    </xf>
    <xf numFmtId="0" fontId="6" fillId="8" borderId="68" xfId="0" applyFont="1" applyFill="1" applyBorder="1" applyAlignment="1" applyProtection="1">
      <alignment horizontal="center" vertical="center"/>
    </xf>
    <xf numFmtId="0" fontId="6" fillId="8" borderId="69" xfId="0" applyFont="1" applyFill="1" applyBorder="1" applyAlignment="1" applyProtection="1">
      <alignment horizontal="center" vertical="center"/>
    </xf>
    <xf numFmtId="0" fontId="3" fillId="8" borderId="72" xfId="0" applyFont="1" applyFill="1" applyBorder="1" applyAlignment="1" applyProtection="1">
      <alignment horizontal="center" vertical="center"/>
    </xf>
    <xf numFmtId="0" fontId="6" fillId="8" borderId="39" xfId="0" applyFont="1" applyFill="1" applyBorder="1" applyAlignment="1" applyProtection="1">
      <alignment horizontal="center" vertical="center"/>
    </xf>
    <xf numFmtId="0" fontId="6" fillId="8" borderId="40" xfId="0" applyFont="1" applyFill="1" applyBorder="1" applyAlignment="1" applyProtection="1">
      <alignment horizontal="center" vertical="center"/>
    </xf>
    <xf numFmtId="1" fontId="16" fillId="13" borderId="35" xfId="0" applyNumberFormat="1" applyFont="1" applyFill="1" applyBorder="1" applyAlignment="1" applyProtection="1">
      <alignment horizontal="center" vertical="center"/>
    </xf>
    <xf numFmtId="1" fontId="16" fillId="13" borderId="113" xfId="0" applyNumberFormat="1" applyFont="1" applyFill="1" applyBorder="1" applyAlignment="1" applyProtection="1">
      <alignment horizontal="center" vertical="center"/>
    </xf>
    <xf numFmtId="0" fontId="16" fillId="14" borderId="72" xfId="0" applyFont="1" applyFill="1" applyBorder="1" applyAlignment="1" applyProtection="1">
      <alignment horizontal="center" vertical="center"/>
    </xf>
    <xf numFmtId="0" fontId="16" fillId="14" borderId="39" xfId="0" applyFont="1" applyFill="1" applyBorder="1" applyAlignment="1" applyProtection="1">
      <alignment horizontal="center" vertical="center"/>
    </xf>
    <xf numFmtId="0" fontId="16" fillId="14" borderId="40" xfId="0" applyFont="1" applyFill="1" applyBorder="1" applyAlignment="1" applyProtection="1">
      <alignment horizontal="center" vertical="center"/>
    </xf>
    <xf numFmtId="0" fontId="6" fillId="15" borderId="100" xfId="0" applyFont="1" applyFill="1" applyBorder="1" applyAlignment="1" applyProtection="1">
      <alignment horizontal="center" vertical="center" wrapText="1"/>
    </xf>
    <xf numFmtId="0" fontId="5" fillId="15" borderId="101" xfId="0" applyFont="1" applyFill="1" applyBorder="1" applyAlignment="1" applyProtection="1">
      <alignment horizontal="center" vertical="center" wrapText="1"/>
    </xf>
    <xf numFmtId="0" fontId="5" fillId="15" borderId="102" xfId="0" applyFont="1" applyFill="1" applyBorder="1" applyAlignment="1" applyProtection="1">
      <alignment horizontal="center" vertical="center" wrapText="1"/>
    </xf>
    <xf numFmtId="0" fontId="5" fillId="15" borderId="103" xfId="0" applyFont="1" applyFill="1" applyBorder="1" applyAlignment="1" applyProtection="1">
      <alignment horizontal="center" vertical="center" wrapText="1"/>
    </xf>
    <xf numFmtId="0" fontId="5" fillId="15" borderId="104" xfId="0" applyFont="1" applyFill="1" applyBorder="1" applyAlignment="1" applyProtection="1">
      <alignment horizontal="center" vertical="center" wrapText="1"/>
    </xf>
    <xf numFmtId="0" fontId="5" fillId="15" borderId="105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 indent="1"/>
    </xf>
    <xf numFmtId="0" fontId="6" fillId="0" borderId="46" xfId="0" applyFont="1" applyBorder="1" applyAlignment="1" applyProtection="1">
      <alignment horizontal="left" vertical="center" indent="1"/>
    </xf>
    <xf numFmtId="0" fontId="6" fillId="0" borderId="70" xfId="0" applyFont="1" applyBorder="1" applyAlignment="1" applyProtection="1">
      <alignment horizontal="left" vertical="center" indent="1"/>
    </xf>
    <xf numFmtId="0" fontId="12" fillId="0" borderId="73" xfId="0" applyFont="1" applyFill="1" applyBorder="1" applyAlignment="1" applyProtection="1">
      <alignment horizontal="left" vertical="center" indent="1"/>
    </xf>
    <xf numFmtId="0" fontId="6" fillId="0" borderId="74" xfId="0" applyFont="1" applyFill="1" applyBorder="1" applyAlignment="1" applyProtection="1">
      <alignment horizontal="left" vertical="center" indent="1"/>
    </xf>
    <xf numFmtId="0" fontId="6" fillId="0" borderId="71" xfId="0" applyFont="1" applyFill="1" applyBorder="1" applyAlignment="1" applyProtection="1">
      <alignment horizontal="left" vertical="center" indent="1"/>
    </xf>
    <xf numFmtId="0" fontId="6" fillId="12" borderId="47" xfId="0" applyFont="1" applyFill="1" applyBorder="1" applyAlignment="1" applyProtection="1">
      <alignment horizontal="center" vertical="center"/>
    </xf>
    <xf numFmtId="0" fontId="5" fillId="12" borderId="48" xfId="0" applyFont="1" applyFill="1" applyBorder="1" applyAlignment="1" applyProtection="1">
      <alignment horizontal="center" vertical="center"/>
    </xf>
    <xf numFmtId="0" fontId="5" fillId="12" borderId="1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6" fillId="0" borderId="10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indent="1"/>
    </xf>
    <xf numFmtId="0" fontId="10" fillId="0" borderId="30" xfId="0" applyFont="1" applyBorder="1" applyAlignment="1" applyProtection="1">
      <alignment horizontal="left" vertical="center" indent="1"/>
    </xf>
    <xf numFmtId="0" fontId="6" fillId="11" borderId="15" xfId="0" applyFont="1" applyFill="1" applyBorder="1" applyAlignment="1" applyProtection="1">
      <alignment horizontal="left" vertical="center"/>
    </xf>
    <xf numFmtId="0" fontId="6" fillId="11" borderId="55" xfId="0" applyFont="1" applyFill="1" applyBorder="1" applyAlignment="1" applyProtection="1">
      <alignment horizontal="left" vertical="center"/>
    </xf>
    <xf numFmtId="0" fontId="6" fillId="11" borderId="75" xfId="0" applyFont="1" applyFill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 indent="1"/>
    </xf>
    <xf numFmtId="0" fontId="6" fillId="0" borderId="83" xfId="0" applyFont="1" applyBorder="1" applyAlignment="1" applyProtection="1">
      <alignment horizontal="left" vertical="center" indent="1"/>
    </xf>
    <xf numFmtId="0" fontId="6" fillId="0" borderId="84" xfId="0" applyFont="1" applyBorder="1" applyAlignment="1" applyProtection="1">
      <alignment horizontal="left" vertical="center" indent="1"/>
    </xf>
    <xf numFmtId="0" fontId="6" fillId="0" borderId="85" xfId="0" applyFont="1" applyBorder="1" applyAlignment="1" applyProtection="1">
      <alignment horizontal="left" vertical="center" indent="1"/>
    </xf>
    <xf numFmtId="0" fontId="6" fillId="11" borderId="78" xfId="0" applyFont="1" applyFill="1" applyBorder="1" applyAlignment="1" applyProtection="1">
      <alignment horizontal="left"/>
    </xf>
    <xf numFmtId="0" fontId="6" fillId="11" borderId="79" xfId="0" applyFont="1" applyFill="1" applyBorder="1" applyAlignment="1" applyProtection="1">
      <alignment horizontal="left"/>
    </xf>
    <xf numFmtId="0" fontId="6" fillId="11" borderId="80" xfId="0" applyFont="1" applyFill="1" applyBorder="1" applyAlignment="1" applyProtection="1">
      <alignment horizontal="left"/>
    </xf>
    <xf numFmtId="0" fontId="12" fillId="0" borderId="78" xfId="0" applyFont="1" applyBorder="1" applyAlignment="1" applyProtection="1">
      <alignment horizontal="left" vertical="center" indent="1"/>
    </xf>
    <xf numFmtId="0" fontId="2" fillId="0" borderId="79" xfId="0" applyFont="1" applyBorder="1" applyAlignment="1" applyProtection="1">
      <alignment horizontal="left" vertical="center" indent="1"/>
    </xf>
    <xf numFmtId="0" fontId="2" fillId="0" borderId="80" xfId="0" applyFont="1" applyBorder="1" applyAlignment="1" applyProtection="1">
      <alignment horizontal="left" vertical="center" indent="1"/>
    </xf>
    <xf numFmtId="0" fontId="6" fillId="5" borderId="14" xfId="0" applyFont="1" applyFill="1" applyBorder="1" applyAlignment="1" applyProtection="1">
      <alignment horizontal="center"/>
    </xf>
    <xf numFmtId="0" fontId="6" fillId="5" borderId="81" xfId="0" applyFont="1" applyFill="1" applyBorder="1" applyAlignment="1" applyProtection="1">
      <alignment horizontal="center"/>
    </xf>
    <xf numFmtId="0" fontId="6" fillId="5" borderId="82" xfId="0" applyFont="1" applyFill="1" applyBorder="1" applyAlignment="1" applyProtection="1">
      <alignment horizontal="center"/>
    </xf>
    <xf numFmtId="0" fontId="6" fillId="11" borderId="83" xfId="0" applyFont="1" applyFill="1" applyBorder="1" applyAlignment="1" applyProtection="1">
      <alignment horizontal="left" vertical="center" wrapText="1"/>
    </xf>
    <xf numFmtId="0" fontId="6" fillId="11" borderId="84" xfId="0" applyFont="1" applyFill="1" applyBorder="1" applyAlignment="1" applyProtection="1">
      <alignment horizontal="left" vertical="center" wrapText="1"/>
    </xf>
    <xf numFmtId="0" fontId="6" fillId="11" borderId="85" xfId="0" applyFont="1" applyFill="1" applyBorder="1" applyAlignment="1" applyProtection="1">
      <alignment horizontal="left" vertical="center" wrapText="1"/>
    </xf>
    <xf numFmtId="0" fontId="6" fillId="11" borderId="15" xfId="0" applyFont="1" applyFill="1" applyBorder="1" applyAlignment="1" applyProtection="1">
      <alignment vertical="center" wrapText="1"/>
    </xf>
    <xf numFmtId="0" fontId="6" fillId="11" borderId="55" xfId="0" applyFont="1" applyFill="1" applyBorder="1" applyAlignment="1" applyProtection="1">
      <alignment vertical="center" wrapText="1"/>
    </xf>
    <xf numFmtId="0" fontId="6" fillId="11" borderId="75" xfId="0" applyFont="1" applyFill="1" applyBorder="1" applyAlignment="1" applyProtection="1">
      <alignment vertical="center" wrapText="1"/>
    </xf>
    <xf numFmtId="0" fontId="5" fillId="0" borderId="45" xfId="0" applyFont="1" applyBorder="1" applyAlignment="1" applyProtection="1">
      <alignment horizontal="left" vertical="center" wrapText="1" indent="1"/>
    </xf>
    <xf numFmtId="0" fontId="5" fillId="0" borderId="46" xfId="0" applyFont="1" applyBorder="1" applyAlignment="1" applyProtection="1">
      <alignment horizontal="left" vertical="center" wrapText="1" indent="1"/>
    </xf>
    <xf numFmtId="0" fontId="5" fillId="0" borderId="70" xfId="0" applyFont="1" applyBorder="1" applyAlignment="1" applyProtection="1">
      <alignment horizontal="left" vertical="center" wrapText="1" indent="1"/>
    </xf>
    <xf numFmtId="0" fontId="5" fillId="0" borderId="15" xfId="0" applyFont="1" applyBorder="1" applyAlignment="1" applyProtection="1">
      <alignment horizontal="left" vertical="center" wrapText="1" indent="1"/>
    </xf>
    <xf numFmtId="0" fontId="7" fillId="0" borderId="55" xfId="0" applyFont="1" applyBorder="1" applyAlignment="1" applyProtection="1">
      <alignment horizontal="left" vertical="center" wrapText="1" indent="1"/>
    </xf>
    <xf numFmtId="0" fontId="7" fillId="0" borderId="111" xfId="0" applyFont="1" applyBorder="1" applyAlignment="1" applyProtection="1">
      <alignment horizontal="left" vertical="center" wrapText="1" indent="1"/>
    </xf>
    <xf numFmtId="0" fontId="6" fillId="11" borderId="22" xfId="0" applyFont="1" applyFill="1" applyBorder="1" applyAlignment="1" applyProtection="1">
      <alignment horizontal="left" vertical="center" indent="1"/>
    </xf>
    <xf numFmtId="0" fontId="5" fillId="11" borderId="0" xfId="0" applyFont="1" applyFill="1" applyBorder="1" applyAlignment="1" applyProtection="1">
      <alignment horizontal="left" vertical="center" indent="1"/>
    </xf>
    <xf numFmtId="0" fontId="5" fillId="11" borderId="23" xfId="0" applyFont="1" applyFill="1" applyBorder="1" applyAlignment="1" applyProtection="1">
      <alignment horizontal="left" vertical="center" indent="1"/>
    </xf>
    <xf numFmtId="0" fontId="6" fillId="11" borderId="7" xfId="0" applyFont="1" applyFill="1" applyBorder="1" applyAlignment="1" applyProtection="1">
      <alignment horizontal="left" vertical="center" indent="1"/>
    </xf>
    <xf numFmtId="0" fontId="6" fillId="11" borderId="87" xfId="0" applyFont="1" applyFill="1" applyBorder="1" applyAlignment="1" applyProtection="1">
      <alignment horizontal="left" vertical="center" indent="1"/>
    </xf>
    <xf numFmtId="0" fontId="6" fillId="11" borderId="88" xfId="0" applyFont="1" applyFill="1" applyBorder="1" applyAlignment="1" applyProtection="1">
      <alignment horizontal="left" vertical="center" indent="1"/>
    </xf>
    <xf numFmtId="0" fontId="6" fillId="6" borderId="14" xfId="0" applyFont="1" applyFill="1" applyBorder="1" applyAlignment="1" applyProtection="1">
      <alignment horizontal="center" vertical="center"/>
    </xf>
    <xf numFmtId="0" fontId="6" fillId="6" borderId="81" xfId="0" applyFont="1" applyFill="1" applyBorder="1" applyAlignment="1" applyProtection="1">
      <alignment horizontal="center" vertical="center"/>
    </xf>
    <xf numFmtId="0" fontId="6" fillId="6" borderId="8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11" borderId="22" xfId="0" applyFont="1" applyFill="1" applyBorder="1" applyAlignment="1" applyProtection="1">
      <alignment horizontal="left" vertical="center"/>
    </xf>
    <xf numFmtId="0" fontId="12" fillId="11" borderId="0" xfId="0" applyFont="1" applyFill="1" applyBorder="1" applyAlignment="1" applyProtection="1">
      <alignment horizontal="left" vertical="center"/>
    </xf>
    <xf numFmtId="0" fontId="12" fillId="11" borderId="23" xfId="0" applyFont="1" applyFill="1" applyBorder="1" applyAlignment="1" applyProtection="1">
      <alignment horizontal="left" vertical="center"/>
    </xf>
    <xf numFmtId="0" fontId="5" fillId="11" borderId="83" xfId="0" applyFont="1" applyFill="1" applyBorder="1" applyAlignment="1" applyProtection="1">
      <alignment horizontal="left"/>
    </xf>
    <xf numFmtId="0" fontId="5" fillId="11" borderId="84" xfId="0" applyFont="1" applyFill="1" applyBorder="1" applyAlignment="1" applyProtection="1">
      <alignment horizontal="left"/>
    </xf>
    <xf numFmtId="0" fontId="5" fillId="11" borderId="85" xfId="0" applyFont="1" applyFill="1" applyBorder="1" applyAlignment="1" applyProtection="1">
      <alignment horizontal="left"/>
    </xf>
    <xf numFmtId="0" fontId="6" fillId="0" borderId="55" xfId="0" applyFont="1" applyBorder="1" applyAlignment="1" applyProtection="1">
      <alignment horizontal="left" vertical="center" indent="1"/>
    </xf>
    <xf numFmtId="0" fontId="6" fillId="0" borderId="75" xfId="0" applyFont="1" applyBorder="1" applyAlignment="1" applyProtection="1">
      <alignment horizontal="left" vertical="center" indent="1"/>
    </xf>
    <xf numFmtId="0" fontId="5" fillId="0" borderId="91" xfId="0" applyFont="1" applyBorder="1" applyAlignment="1" applyProtection="1">
      <alignment horizontal="left" vertical="center"/>
    </xf>
    <xf numFmtId="0" fontId="2" fillId="0" borderId="91" xfId="0" applyFont="1" applyBorder="1" applyAlignment="1" applyProtection="1">
      <alignment horizontal="left" vertical="center"/>
    </xf>
    <xf numFmtId="0" fontId="5" fillId="0" borderId="91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 indent="1"/>
    </xf>
    <xf numFmtId="0" fontId="5" fillId="0" borderId="55" xfId="0" applyFont="1" applyBorder="1" applyAlignment="1" applyProtection="1">
      <alignment horizontal="left" indent="1"/>
    </xf>
    <xf numFmtId="0" fontId="17" fillId="3" borderId="96" xfId="0" applyFont="1" applyFill="1" applyBorder="1" applyAlignment="1" applyProtection="1">
      <alignment horizontal="center" vertical="center"/>
    </xf>
    <xf numFmtId="0" fontId="19" fillId="3" borderId="97" xfId="0" applyFont="1" applyFill="1" applyBorder="1" applyAlignment="1" applyProtection="1">
      <alignment horizontal="center" vertical="center"/>
    </xf>
    <xf numFmtId="0" fontId="19" fillId="3" borderId="9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left" indent="1"/>
    </xf>
    <xf numFmtId="0" fontId="5" fillId="4" borderId="30" xfId="0" applyFont="1" applyFill="1" applyBorder="1" applyAlignment="1" applyProtection="1">
      <alignment horizontal="left" inden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70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5" fillId="0" borderId="111" xfId="0" applyFont="1" applyBorder="1" applyAlignment="1" applyProtection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5" fillId="0" borderId="30" xfId="0" applyFont="1" applyFill="1" applyBorder="1" applyAlignment="1" applyProtection="1">
      <alignment horizontal="left" vertical="center" wrapText="1" indent="1"/>
    </xf>
    <xf numFmtId="0" fontId="5" fillId="0" borderId="112" xfId="0" applyFont="1" applyBorder="1" applyAlignment="1" applyProtection="1">
      <alignment horizontal="left" vertical="center" indent="1"/>
    </xf>
    <xf numFmtId="0" fontId="5" fillId="0" borderId="32" xfId="0" applyFont="1" applyBorder="1" applyAlignment="1" applyProtection="1">
      <alignment horizontal="left" vertical="center" indent="1"/>
    </xf>
    <xf numFmtId="0" fontId="5" fillId="0" borderId="8" xfId="0" applyFont="1" applyBorder="1" applyAlignment="1" applyProtection="1">
      <alignment horizontal="left" indent="1"/>
    </xf>
    <xf numFmtId="0" fontId="5" fillId="0" borderId="44" xfId="0" applyFont="1" applyBorder="1" applyAlignment="1" applyProtection="1">
      <alignment horizontal="left" indent="1"/>
    </xf>
    <xf numFmtId="0" fontId="5" fillId="0" borderId="89" xfId="0" applyFont="1" applyBorder="1" applyAlignment="1" applyProtection="1">
      <alignment horizontal="left" indent="1"/>
    </xf>
    <xf numFmtId="0" fontId="5" fillId="0" borderId="41" xfId="0" applyFont="1" applyBorder="1" applyAlignment="1" applyProtection="1">
      <alignment horizontal="left" vertical="center" indent="1"/>
    </xf>
    <xf numFmtId="0" fontId="5" fillId="0" borderId="42" xfId="0" applyFont="1" applyBorder="1" applyAlignment="1" applyProtection="1">
      <alignment horizontal="left" vertical="center" indent="1"/>
    </xf>
    <xf numFmtId="0" fontId="5" fillId="0" borderId="43" xfId="0" applyFont="1" applyBorder="1" applyAlignment="1" applyProtection="1">
      <alignment horizontal="left" vertical="center" indent="1"/>
    </xf>
    <xf numFmtId="0" fontId="6" fillId="0" borderId="26" xfId="0" applyFont="1" applyBorder="1" applyAlignment="1" applyProtection="1">
      <alignment horizontal="center" vertical="center" wrapText="1"/>
    </xf>
    <xf numFmtId="0" fontId="5" fillId="0" borderId="110" xfId="0" applyFont="1" applyBorder="1" applyAlignment="1" applyProtection="1">
      <alignment horizontal="center" vertical="center" wrapText="1"/>
    </xf>
    <xf numFmtId="0" fontId="5" fillId="0" borderId="106" xfId="0" applyFont="1" applyBorder="1" applyAlignment="1" applyProtection="1">
      <alignment horizontal="center" vertical="center" wrapText="1"/>
    </xf>
    <xf numFmtId="0" fontId="5" fillId="0" borderId="72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5" fillId="11" borderId="86" xfId="0" applyFont="1" applyFill="1" applyBorder="1" applyAlignment="1" applyProtection="1">
      <alignment horizontal="center"/>
    </xf>
    <xf numFmtId="0" fontId="5" fillId="11" borderId="37" xfId="0" applyFont="1" applyFill="1" applyBorder="1" applyAlignment="1" applyProtection="1">
      <alignment horizontal="center"/>
    </xf>
    <xf numFmtId="0" fontId="4" fillId="0" borderId="90" xfId="0" applyFont="1" applyBorder="1" applyAlignment="1" applyProtection="1">
      <alignment horizontal="center" vertical="center" wrapText="1"/>
    </xf>
    <xf numFmtId="0" fontId="4" fillId="0" borderId="91" xfId="0" applyFont="1" applyBorder="1" applyAlignment="1" applyProtection="1">
      <alignment horizontal="center" vertical="center" wrapText="1"/>
    </xf>
    <xf numFmtId="0" fontId="4" fillId="0" borderId="92" xfId="0" applyFont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left" indent="1"/>
    </xf>
    <xf numFmtId="0" fontId="5" fillId="4" borderId="33" xfId="0" applyFont="1" applyFill="1" applyBorder="1" applyAlignment="1" applyProtection="1">
      <alignment horizontal="left" indent="1"/>
    </xf>
    <xf numFmtId="0" fontId="6" fillId="5" borderId="45" xfId="0" applyFont="1" applyFill="1" applyBorder="1" applyAlignment="1" applyProtection="1">
      <alignment horizontal="center" vertical="center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0" xfId="0" applyFont="1" applyFill="1" applyBorder="1" applyAlignment="1" applyProtection="1">
      <alignment horizontal="center" vertical="center"/>
    </xf>
    <xf numFmtId="0" fontId="5" fillId="4" borderId="47" xfId="0" applyFont="1" applyFill="1" applyBorder="1" applyAlignment="1" applyProtection="1">
      <alignment horizontal="left" vertical="center" wrapText="1" indent="1"/>
    </xf>
    <xf numFmtId="0" fontId="5" fillId="4" borderId="48" xfId="0" applyFont="1" applyFill="1" applyBorder="1" applyAlignment="1" applyProtection="1">
      <alignment horizontal="left" vertical="center" wrapText="1" indent="1"/>
    </xf>
    <xf numFmtId="0" fontId="5" fillId="4" borderId="49" xfId="0" applyFont="1" applyFill="1" applyBorder="1" applyAlignment="1" applyProtection="1">
      <alignment horizontal="left" vertical="center" wrapText="1" indent="1"/>
    </xf>
    <xf numFmtId="0" fontId="18" fillId="9" borderId="93" xfId="0" applyFont="1" applyFill="1" applyBorder="1" applyAlignment="1" applyProtection="1">
      <alignment horizontal="center" vertical="center"/>
    </xf>
    <xf numFmtId="0" fontId="18" fillId="9" borderId="94" xfId="0" applyFont="1" applyFill="1" applyBorder="1" applyAlignment="1" applyProtection="1">
      <alignment horizontal="center" vertical="center"/>
    </xf>
    <xf numFmtId="0" fontId="18" fillId="9" borderId="9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style val="4"/>
  <c:chart>
    <c:plotArea>
      <c:layout>
        <c:manualLayout>
          <c:layoutTarget val="inner"/>
          <c:xMode val="edge"/>
          <c:yMode val="edge"/>
          <c:x val="0.12878451813241654"/>
          <c:y val="6.8249435849878914E-2"/>
          <c:w val="0.83333489234407265"/>
          <c:h val="0.83152381534879005"/>
        </c:manualLayout>
      </c:layout>
      <c:scatterChart>
        <c:scatterStyle val="lineMarker"/>
        <c:ser>
          <c:idx val="1"/>
          <c:order val="0"/>
          <c:tx>
            <c:v>CARBURANT + CENTRAGE</c:v>
          </c:tx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C5-49AC-97D6-0AA92FDB5157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01-78C5-49AC-97D6-0AA92FDB5157}"/>
              </c:ext>
            </c:extLst>
          </c:dPt>
          <c:xVal>
            <c:numRef>
              <c:f>'CARBURANT + CENTRAGE'!$N$34:$N$38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'CARBURANT + CENTRAGE'!$O$34:$O$38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1100</c:v>
                </c:pt>
                <c:pt idx="3">
                  <c:v>1100</c:v>
                </c:pt>
                <c:pt idx="4">
                  <c:v>650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78C5-49AC-97D6-0AA92FDB5157}"/>
            </c:ext>
          </c:extLst>
        </c:ser>
        <c:ser>
          <c:idx val="0"/>
          <c:order val="1"/>
          <c:tx>
            <c:v>Maxi</c:v>
          </c:tx>
          <c:marker>
            <c:symbol val="square"/>
            <c:size val="9"/>
            <c:spPr>
              <a:solidFill>
                <a:srgbClr val="00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'CARBURANT + CENTRAGE'!$N$39</c:f>
              <c:numCache>
                <c:formatCode>#,##0.000</c:formatCode>
                <c:ptCount val="1"/>
                <c:pt idx="0">
                  <c:v>0.46439350912778904</c:v>
                </c:pt>
              </c:numCache>
            </c:numRef>
          </c:xVal>
          <c:yVal>
            <c:numRef>
              <c:f>'CARBURANT + CENTRAGE'!$O$39</c:f>
              <c:numCache>
                <c:formatCode>#,##0.000</c:formatCode>
                <c:ptCount val="1"/>
                <c:pt idx="0">
                  <c:v>986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78C5-49AC-97D6-0AA92FDB5157}"/>
            </c:ext>
          </c:extLst>
        </c:ser>
        <c:ser>
          <c:idx val="2"/>
          <c:order val="2"/>
          <c:tx>
            <c:v>Mini</c:v>
          </c:tx>
          <c:marker>
            <c:symbol val="triangle"/>
            <c:size val="9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'CARBURANT + CENTRAGE'!$N$40</c:f>
              <c:numCache>
                <c:formatCode>#,##0.000</c:formatCode>
                <c:ptCount val="1"/>
                <c:pt idx="0">
                  <c:v>0.45160859728506791</c:v>
                </c:pt>
              </c:numCache>
            </c:numRef>
          </c:xVal>
          <c:yVal>
            <c:numRef>
              <c:f>'CARBURANT + CENTRAGE'!$O$40</c:f>
              <c:numCache>
                <c:formatCode>#,##0.000</c:formatCode>
                <c:ptCount val="1"/>
                <c:pt idx="0">
                  <c:v>884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78C5-49AC-97D6-0AA92FDB5157}"/>
            </c:ext>
          </c:extLst>
        </c:ser>
        <c:dLbls/>
        <c:axId val="133559040"/>
        <c:axId val="133560960"/>
      </c:scatterChart>
      <c:valAx>
        <c:axId val="133559040"/>
        <c:scaling>
          <c:orientation val="minMax"/>
          <c:max val="0.57000000000000017"/>
          <c:min val="0.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44444530701267981"/>
              <c:y val="0.92581721314686427"/>
            </c:manualLayout>
          </c:layout>
        </c:title>
        <c:numFmt formatCode="0.00" sourceLinked="0"/>
        <c:majorTickMark val="cross"/>
        <c:minorTickMark val="cross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560960"/>
        <c:crosses val="autoZero"/>
        <c:crossBetween val="midCat"/>
        <c:majorUnit val="5.0000000000000017E-2"/>
      </c:valAx>
      <c:valAx>
        <c:axId val="133560960"/>
        <c:scaling>
          <c:orientation val="minMax"/>
          <c:max val="1150"/>
          <c:min val="65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(kg)</a:t>
                </a:r>
              </a:p>
            </c:rich>
          </c:tx>
          <c:layout>
            <c:manualLayout>
              <c:xMode val="edge"/>
              <c:yMode val="edge"/>
              <c:x val="0.12452108979335332"/>
              <c:y val="0.23594719316801821"/>
            </c:manualLayout>
          </c:layout>
        </c:title>
        <c:numFmt formatCode="General" sourceLinked="1"/>
        <c:majorTickMark val="cross"/>
        <c:minorTickMark val="cross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3559040"/>
        <c:crosses val="autoZero"/>
        <c:crossBetween val="midCat"/>
        <c:majorUnit val="50"/>
      </c:valAx>
    </c:plotArea>
    <c:plotVisOnly val="1"/>
    <c:dispBlanksAs val="gap"/>
  </c:chart>
  <c:spPr>
    <a:gradFill>
      <a:gsLst>
        <a:gs pos="0">
          <a:schemeClr val="accent1">
            <a:lumMod val="80000"/>
            <a:lumOff val="2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25400">
      <a:solidFill>
        <a:srgbClr val="002060"/>
      </a:solidFill>
    </a:ln>
  </c:spPr>
  <c:printSettings>
    <c:headerFooter alignWithMargins="0">
      <c:oddHeader>&amp;A</c:oddHeader>
      <c:oddFooter>Page &amp;P</c:oddFooter>
    </c:headerFooter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10</xdr:col>
      <xdr:colOff>76200</xdr:colOff>
      <xdr:row>38</xdr:row>
      <xdr:rowOff>47625</xdr:rowOff>
    </xdr:to>
    <xdr:graphicFrame macro="">
      <xdr:nvGraphicFramePr>
        <xdr:cNvPr id="1025" name="Chart 2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1010933</xdr:colOff>
      <xdr:row>0</xdr:row>
      <xdr:rowOff>95250</xdr:rowOff>
    </xdr:from>
    <xdr:to>
      <xdr:col>10</xdr:col>
      <xdr:colOff>600074</xdr:colOff>
      <xdr:row>0</xdr:row>
      <xdr:rowOff>714375</xdr:rowOff>
    </xdr:to>
    <xdr:pic>
      <xdr:nvPicPr>
        <xdr:cNvPr id="1026" name="Imag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56933" y="95250"/>
          <a:ext cx="79564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27214</xdr:rowOff>
    </xdr:from>
    <xdr:to>
      <xdr:col>1</xdr:col>
      <xdr:colOff>748393</xdr:colOff>
      <xdr:row>1</xdr:row>
      <xdr:rowOff>159324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27214"/>
          <a:ext cx="653143" cy="880503"/>
        </a:xfrm>
        <a:prstGeom prst="rect">
          <a:avLst/>
        </a:prstGeom>
        <a:ln w="19050">
          <a:solidFill>
            <a:srgbClr val="002060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4"/>
  <sheetViews>
    <sheetView tabSelected="1" topLeftCell="B1" zoomScale="70" zoomScaleNormal="70" workbookViewId="0">
      <selection activeCell="H9" sqref="H9"/>
    </sheetView>
  </sheetViews>
  <sheetFormatPr baseColWidth="10" defaultRowHeight="15.75"/>
  <cols>
    <col min="1" max="2" width="11.42578125" style="1"/>
    <col min="3" max="3" width="12.7109375" style="2" customWidth="1"/>
    <col min="4" max="4" width="68.85546875" style="2" customWidth="1"/>
    <col min="5" max="5" width="15.7109375" style="2" customWidth="1"/>
    <col min="6" max="6" width="7.140625" style="1" customWidth="1"/>
    <col min="7" max="7" width="25.85546875" style="1" customWidth="1"/>
    <col min="8" max="8" width="18" style="1" customWidth="1"/>
    <col min="9" max="9" width="18" style="2" customWidth="1"/>
    <col min="10" max="10" width="18.140625" style="2" customWidth="1"/>
    <col min="11" max="11" width="10.7109375" style="2" customWidth="1"/>
    <col min="12" max="12" width="6.85546875" style="2" customWidth="1"/>
    <col min="13" max="13" width="21.85546875" style="1" customWidth="1"/>
    <col min="14" max="14" width="16.28515625" style="1" customWidth="1"/>
    <col min="15" max="15" width="12.5703125" style="1" customWidth="1"/>
    <col min="16" max="16" width="9.7109375" style="1" customWidth="1"/>
    <col min="17" max="17" width="11.42578125" style="1"/>
    <col min="18" max="18" width="12.42578125" style="1" customWidth="1"/>
    <col min="19" max="19" width="15.7109375" style="1" customWidth="1"/>
    <col min="20" max="20" width="11.42578125" style="1"/>
    <col min="21" max="21" width="15.85546875" style="1" customWidth="1"/>
    <col min="22" max="22" width="17.140625" style="1" customWidth="1"/>
    <col min="23" max="23" width="20.5703125" style="1" customWidth="1"/>
    <col min="24" max="24" width="19.28515625" style="1" customWidth="1"/>
    <col min="25" max="16384" width="11.42578125" style="1"/>
  </cols>
  <sheetData>
    <row r="1" spans="1:27" ht="58.5" customHeight="1" thickTop="1" thickBot="1">
      <c r="A1" s="8"/>
      <c r="B1" s="273" t="s">
        <v>40</v>
      </c>
      <c r="C1" s="274"/>
      <c r="D1" s="274"/>
      <c r="E1" s="274"/>
      <c r="F1" s="274"/>
      <c r="G1" s="274"/>
      <c r="H1" s="274"/>
      <c r="I1" s="274"/>
      <c r="J1" s="274"/>
      <c r="K1" s="275"/>
      <c r="L1" s="9"/>
    </row>
    <row r="2" spans="1:27" ht="17.25" thickTop="1" thickBot="1">
      <c r="A2" s="8"/>
      <c r="B2" s="34"/>
      <c r="C2" s="15"/>
      <c r="D2" s="15"/>
      <c r="E2" s="15"/>
      <c r="F2" s="35"/>
      <c r="G2" s="15"/>
      <c r="H2" s="284" t="s">
        <v>6</v>
      </c>
      <c r="I2" s="285"/>
      <c r="J2" s="286"/>
      <c r="K2" s="36"/>
      <c r="L2" s="9"/>
      <c r="M2" s="206" t="s">
        <v>28</v>
      </c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8"/>
    </row>
    <row r="3" spans="1:27" s="3" customFormat="1" ht="17.25" customHeight="1" thickBot="1">
      <c r="A3" s="10"/>
      <c r="B3" s="278" t="s">
        <v>64</v>
      </c>
      <c r="C3" s="279"/>
      <c r="D3" s="280"/>
      <c r="E3" s="61" t="s">
        <v>13</v>
      </c>
      <c r="F3" s="37"/>
      <c r="G3" s="37"/>
      <c r="H3" s="21" t="s">
        <v>1</v>
      </c>
      <c r="I3" s="22" t="s">
        <v>2</v>
      </c>
      <c r="J3" s="23" t="s">
        <v>3</v>
      </c>
      <c r="K3" s="38"/>
      <c r="L3" s="10"/>
      <c r="M3" s="234" t="s">
        <v>67</v>
      </c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6"/>
    </row>
    <row r="4" spans="1:27" ht="16.5" customHeight="1" thickTop="1">
      <c r="A4" s="8"/>
      <c r="B4" s="281" t="s">
        <v>52</v>
      </c>
      <c r="C4" s="282"/>
      <c r="D4" s="283"/>
      <c r="E4" s="56">
        <v>150</v>
      </c>
      <c r="F4" s="35"/>
      <c r="G4" s="19" t="s">
        <v>15</v>
      </c>
      <c r="H4" s="136">
        <v>631</v>
      </c>
      <c r="I4" s="137">
        <v>0.33200000000000002</v>
      </c>
      <c r="J4" s="24">
        <f>I4*H4</f>
        <v>209.49200000000002</v>
      </c>
      <c r="K4" s="36"/>
      <c r="L4" s="9"/>
      <c r="M4" s="231" t="s">
        <v>68</v>
      </c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3"/>
    </row>
    <row r="5" spans="1:27">
      <c r="A5" s="8"/>
      <c r="B5" s="276" t="s">
        <v>65</v>
      </c>
      <c r="C5" s="277"/>
      <c r="D5" s="277"/>
      <c r="E5" s="57">
        <v>20</v>
      </c>
      <c r="F5" s="35"/>
      <c r="G5" s="20" t="s">
        <v>17</v>
      </c>
      <c r="H5" s="93">
        <v>160</v>
      </c>
      <c r="I5" s="25">
        <v>0.41</v>
      </c>
      <c r="J5" s="26">
        <f>I5*H5</f>
        <v>65.599999999999994</v>
      </c>
      <c r="K5" s="36"/>
      <c r="L5" s="9"/>
      <c r="M5" s="221" t="s">
        <v>89</v>
      </c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3"/>
    </row>
    <row r="6" spans="1:27" ht="16.5" thickBot="1">
      <c r="A6" s="8"/>
      <c r="B6" s="276" t="s">
        <v>25</v>
      </c>
      <c r="C6" s="277"/>
      <c r="D6" s="277"/>
      <c r="E6" s="57">
        <v>10</v>
      </c>
      <c r="F6" s="35"/>
      <c r="G6" s="20" t="s">
        <v>16</v>
      </c>
      <c r="H6" s="93">
        <v>70</v>
      </c>
      <c r="I6" s="25">
        <v>1.19</v>
      </c>
      <c r="J6" s="26">
        <f>I6*H6</f>
        <v>83.3</v>
      </c>
      <c r="K6" s="36"/>
      <c r="L6" s="11"/>
      <c r="M6" s="224" t="s">
        <v>69</v>
      </c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6"/>
    </row>
    <row r="7" spans="1:27" ht="17.25" thickTop="1" thickBot="1">
      <c r="A7" s="8"/>
      <c r="B7" s="276" t="s">
        <v>55</v>
      </c>
      <c r="C7" s="277"/>
      <c r="D7" s="277"/>
      <c r="E7" s="57">
        <v>20</v>
      </c>
      <c r="F7" s="35"/>
      <c r="G7" s="20" t="s">
        <v>0</v>
      </c>
      <c r="H7" s="93">
        <v>20</v>
      </c>
      <c r="I7" s="25">
        <v>1.9</v>
      </c>
      <c r="J7" s="26">
        <f>I7*H7</f>
        <v>38</v>
      </c>
      <c r="K7" s="36"/>
      <c r="L7" s="11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5"/>
      <c r="Y7" s="5"/>
      <c r="Z7" s="5"/>
      <c r="AA7" s="5"/>
    </row>
    <row r="8" spans="1:27" ht="16.5" thickTop="1">
      <c r="A8" s="8"/>
      <c r="B8" s="276" t="s">
        <v>56</v>
      </c>
      <c r="C8" s="277"/>
      <c r="D8" s="277"/>
      <c r="E8" s="57">
        <v>30</v>
      </c>
      <c r="F8" s="35"/>
      <c r="G8" s="43" t="s">
        <v>41</v>
      </c>
      <c r="H8" s="94">
        <v>50</v>
      </c>
      <c r="I8" s="44">
        <v>1.1200000000000001</v>
      </c>
      <c r="J8" s="45">
        <f>I8*H8</f>
        <v>56.000000000000007</v>
      </c>
      <c r="K8" s="36"/>
      <c r="L8" s="11"/>
      <c r="M8" s="227" t="s">
        <v>29</v>
      </c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4"/>
      <c r="Z8" s="4"/>
      <c r="AA8" s="4"/>
    </row>
    <row r="9" spans="1:27">
      <c r="A9" s="8"/>
      <c r="B9" s="276"/>
      <c r="C9" s="277"/>
      <c r="D9" s="277"/>
      <c r="E9" s="57"/>
      <c r="F9" s="35"/>
      <c r="G9" s="20" t="s">
        <v>42</v>
      </c>
      <c r="H9" s="124">
        <v>0</v>
      </c>
      <c r="I9" s="91">
        <v>1.61</v>
      </c>
      <c r="J9" s="92">
        <f>H9*I9</f>
        <v>0</v>
      </c>
      <c r="K9" s="36"/>
      <c r="L9" s="12"/>
      <c r="M9" s="196" t="s">
        <v>70</v>
      </c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4"/>
      <c r="Z9" s="6"/>
      <c r="AA9" s="6"/>
    </row>
    <row r="10" spans="1:27" ht="16.5" thickBot="1">
      <c r="A10" s="8"/>
      <c r="B10" s="247" t="s">
        <v>57</v>
      </c>
      <c r="C10" s="248"/>
      <c r="D10" s="248"/>
      <c r="E10" s="58">
        <v>2</v>
      </c>
      <c r="F10" s="35"/>
      <c r="G10" s="88" t="s">
        <v>43</v>
      </c>
      <c r="H10" s="125">
        <v>55</v>
      </c>
      <c r="I10" s="89">
        <v>0.1</v>
      </c>
      <c r="J10" s="90">
        <f>H10*I10</f>
        <v>5.5</v>
      </c>
      <c r="K10" s="36"/>
      <c r="L10" s="13"/>
      <c r="M10" s="196" t="s">
        <v>71</v>
      </c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4"/>
      <c r="Z10" s="6"/>
      <c r="AA10" s="6"/>
    </row>
    <row r="11" spans="1:27" ht="16.5" thickBot="1">
      <c r="A11" s="8"/>
      <c r="B11" s="34"/>
      <c r="C11" s="15"/>
      <c r="D11" s="15"/>
      <c r="E11" s="15"/>
      <c r="F11" s="35"/>
      <c r="G11" s="126" t="s">
        <v>75</v>
      </c>
      <c r="H11" s="101">
        <f>SUM(H4:H10)</f>
        <v>986</v>
      </c>
      <c r="I11" s="96">
        <f>J11/H11</f>
        <v>0.46439350912778904</v>
      </c>
      <c r="J11" s="97">
        <f>SUM(J4:J10)</f>
        <v>457.892</v>
      </c>
      <c r="K11" s="36"/>
      <c r="L11" s="13"/>
      <c r="M11" s="196" t="s">
        <v>90</v>
      </c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4"/>
      <c r="Z11" s="6"/>
      <c r="AA11" s="6"/>
    </row>
    <row r="12" spans="1:27" ht="17.25" customHeight="1" thickTop="1" thickBot="1">
      <c r="A12" s="8"/>
      <c r="B12" s="249" t="s">
        <v>34</v>
      </c>
      <c r="C12" s="250"/>
      <c r="D12" s="251"/>
      <c r="E12" s="63" t="s">
        <v>13</v>
      </c>
      <c r="F12" s="35"/>
      <c r="G12" s="239" t="s">
        <v>76</v>
      </c>
      <c r="H12" s="240"/>
      <c r="I12" s="240"/>
      <c r="J12" s="240"/>
      <c r="K12" s="36"/>
      <c r="L12" s="13"/>
      <c r="M12" s="153" t="s">
        <v>72</v>
      </c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4"/>
      <c r="Z12" s="6"/>
      <c r="AA12" s="6"/>
    </row>
    <row r="13" spans="1:27" ht="17.25" customHeight="1" thickTop="1" thickBot="1">
      <c r="A13" s="8"/>
      <c r="B13" s="215" t="s">
        <v>52</v>
      </c>
      <c r="C13" s="216"/>
      <c r="D13" s="217"/>
      <c r="E13" s="127">
        <v>20</v>
      </c>
      <c r="F13" s="35"/>
      <c r="G13" s="15"/>
      <c r="H13" s="244" t="s">
        <v>27</v>
      </c>
      <c r="I13" s="245"/>
      <c r="J13" s="246"/>
      <c r="K13" s="36"/>
      <c r="L13" s="13"/>
      <c r="M13" s="196" t="s">
        <v>73</v>
      </c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5"/>
      <c r="Y13" s="4"/>
      <c r="Z13" s="6"/>
      <c r="AA13" s="6"/>
    </row>
    <row r="14" spans="1:27" ht="17.25" thickTop="1" thickBot="1">
      <c r="A14" s="8"/>
      <c r="B14" s="218" t="s">
        <v>78</v>
      </c>
      <c r="C14" s="219"/>
      <c r="D14" s="220"/>
      <c r="E14" s="65">
        <v>15</v>
      </c>
      <c r="F14" s="35"/>
      <c r="G14" s="37"/>
      <c r="H14" s="28" t="s">
        <v>1</v>
      </c>
      <c r="I14" s="29" t="s">
        <v>2</v>
      </c>
      <c r="J14" s="30" t="s">
        <v>3</v>
      </c>
      <c r="K14" s="36"/>
      <c r="L14" s="13"/>
      <c r="M14" s="197" t="s">
        <v>74</v>
      </c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9"/>
      <c r="Y14" s="4"/>
      <c r="Z14" s="6"/>
      <c r="AA14" s="6"/>
    </row>
    <row r="15" spans="1:27" ht="15.75" customHeight="1" thickTop="1" thickBot="1">
      <c r="A15" s="8"/>
      <c r="B15" s="153" t="s">
        <v>79</v>
      </c>
      <c r="C15" s="154"/>
      <c r="D15" s="154"/>
      <c r="E15" s="65">
        <v>45</v>
      </c>
      <c r="F15" s="35"/>
      <c r="G15" s="27" t="s">
        <v>5</v>
      </c>
      <c r="H15" s="31">
        <f>H4</f>
        <v>631</v>
      </c>
      <c r="I15" s="32">
        <f>I4</f>
        <v>0.33200000000000002</v>
      </c>
      <c r="J15" s="24">
        <f>I15*H15</f>
        <v>209.49200000000002</v>
      </c>
      <c r="K15" s="36"/>
      <c r="L15" s="14"/>
      <c r="M15" s="203" t="s">
        <v>91</v>
      </c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5"/>
      <c r="Y15" s="4"/>
      <c r="Z15" s="6"/>
      <c r="AA15" s="6"/>
    </row>
    <row r="16" spans="1:27" ht="17.25" thickTop="1" thickBot="1">
      <c r="A16" s="8"/>
      <c r="B16" s="153" t="s">
        <v>55</v>
      </c>
      <c r="C16" s="154"/>
      <c r="D16" s="255"/>
      <c r="E16" s="65">
        <v>20</v>
      </c>
      <c r="F16" s="39"/>
      <c r="G16" s="135" t="s">
        <v>7</v>
      </c>
      <c r="H16" s="33">
        <f>H5</f>
        <v>160</v>
      </c>
      <c r="I16" s="25">
        <v>0.41</v>
      </c>
      <c r="J16" s="26">
        <f>I16*H16</f>
        <v>65.599999999999994</v>
      </c>
      <c r="K16" s="36"/>
      <c r="L16" s="15"/>
      <c r="Y16" s="4"/>
      <c r="Z16" s="6"/>
      <c r="AA16" s="6"/>
    </row>
    <row r="17" spans="1:27" ht="15.75" customHeight="1" thickTop="1">
      <c r="A17" s="8"/>
      <c r="B17" s="242" t="s">
        <v>80</v>
      </c>
      <c r="C17" s="243"/>
      <c r="D17" s="243"/>
      <c r="E17" s="65">
        <v>20</v>
      </c>
      <c r="F17" s="39"/>
      <c r="G17" s="135" t="s">
        <v>8</v>
      </c>
      <c r="H17" s="33">
        <f>H6</f>
        <v>70</v>
      </c>
      <c r="I17" s="25">
        <v>1.19</v>
      </c>
      <c r="J17" s="26">
        <f>I17*H17</f>
        <v>83.3</v>
      </c>
      <c r="K17" s="36"/>
      <c r="L17" s="15"/>
      <c r="M17" s="206" t="s">
        <v>30</v>
      </c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8"/>
      <c r="Y17" s="4"/>
      <c r="Z17" s="6"/>
      <c r="AA17" s="6"/>
    </row>
    <row r="18" spans="1:27" ht="15.75" customHeight="1">
      <c r="A18" s="8"/>
      <c r="B18" s="252"/>
      <c r="C18" s="253"/>
      <c r="D18" s="254"/>
      <c r="E18" s="132"/>
      <c r="F18" s="39"/>
      <c r="G18" s="135" t="s">
        <v>0</v>
      </c>
      <c r="H18" s="33">
        <f>H7</f>
        <v>20</v>
      </c>
      <c r="I18" s="25">
        <v>1.9</v>
      </c>
      <c r="J18" s="26">
        <f>I18*H18</f>
        <v>38</v>
      </c>
      <c r="K18" s="36"/>
      <c r="L18" s="16"/>
      <c r="M18" s="209" t="s">
        <v>24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1"/>
    </row>
    <row r="19" spans="1:27" ht="16.5" customHeight="1" thickBot="1">
      <c r="A19" s="8"/>
      <c r="B19" s="263" t="s">
        <v>81</v>
      </c>
      <c r="C19" s="264"/>
      <c r="D19" s="265"/>
      <c r="E19" s="133"/>
      <c r="F19" s="35"/>
      <c r="G19" s="266" t="s">
        <v>46</v>
      </c>
      <c r="H19" s="60">
        <v>1</v>
      </c>
      <c r="I19" s="44">
        <v>1.1200000000000001</v>
      </c>
      <c r="J19" s="45">
        <f>I19*H19</f>
        <v>1.1200000000000001</v>
      </c>
      <c r="K19" s="40"/>
      <c r="L19" s="17"/>
      <c r="M19" s="212" t="s">
        <v>50</v>
      </c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4"/>
    </row>
    <row r="20" spans="1:27" ht="16.5" thickBot="1">
      <c r="A20" s="8"/>
      <c r="B20" s="260" t="s">
        <v>33</v>
      </c>
      <c r="C20" s="261"/>
      <c r="D20" s="262"/>
      <c r="E20" s="71">
        <f>SUM(E13:E19)</f>
        <v>120</v>
      </c>
      <c r="F20" s="35"/>
      <c r="G20" s="267"/>
      <c r="H20" s="82">
        <v>1</v>
      </c>
      <c r="I20" s="83">
        <v>1.61</v>
      </c>
      <c r="J20" s="84">
        <f>H20*I20</f>
        <v>1.61</v>
      </c>
      <c r="K20" s="41"/>
      <c r="L20" s="18"/>
      <c r="M20" s="193" t="s">
        <v>31</v>
      </c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5"/>
    </row>
    <row r="21" spans="1:27" ht="16.5" thickBot="1">
      <c r="A21" s="8"/>
      <c r="B21" s="269"/>
      <c r="C21" s="270"/>
      <c r="D21" s="270"/>
      <c r="E21" s="70"/>
      <c r="F21" s="35"/>
      <c r="G21" s="268"/>
      <c r="H21" s="82">
        <v>1</v>
      </c>
      <c r="I21" s="83">
        <v>0.1</v>
      </c>
      <c r="J21" s="84">
        <f>H21*I21</f>
        <v>0.1</v>
      </c>
      <c r="K21" s="36"/>
      <c r="L21" s="9"/>
      <c r="M21" s="200" t="s">
        <v>49</v>
      </c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2"/>
    </row>
    <row r="22" spans="1:27" ht="16.5" thickBot="1">
      <c r="A22" s="8"/>
      <c r="B22" s="249" t="s">
        <v>35</v>
      </c>
      <c r="C22" s="250"/>
      <c r="D22" s="251"/>
      <c r="E22" s="63" t="s">
        <v>14</v>
      </c>
      <c r="F22" s="35"/>
      <c r="G22" s="126" t="s">
        <v>58</v>
      </c>
      <c r="H22" s="85">
        <f>SUM(H15:H21)</f>
        <v>884</v>
      </c>
      <c r="I22" s="86">
        <f>J22/H22</f>
        <v>0.45160859728506791</v>
      </c>
      <c r="J22" s="87">
        <f>SUM(J15:J21)</f>
        <v>399.22200000000004</v>
      </c>
      <c r="K22" s="36"/>
      <c r="L22" s="9"/>
    </row>
    <row r="23" spans="1:27" ht="17.25" thickTop="1" thickBot="1">
      <c r="A23" s="8"/>
      <c r="B23" s="271" t="s">
        <v>53</v>
      </c>
      <c r="C23" s="272"/>
      <c r="D23" s="272"/>
      <c r="E23" s="134" t="s">
        <v>83</v>
      </c>
      <c r="F23" s="35"/>
      <c r="G23" s="241" t="s">
        <v>77</v>
      </c>
      <c r="H23" s="241"/>
      <c r="I23" s="241"/>
      <c r="J23" s="241"/>
      <c r="K23" s="36"/>
      <c r="L23" s="9"/>
      <c r="M23" s="227" t="s">
        <v>32</v>
      </c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9"/>
    </row>
    <row r="24" spans="1:27" ht="16.5" customHeight="1">
      <c r="A24" s="8"/>
      <c r="B24" s="258" t="s">
        <v>26</v>
      </c>
      <c r="C24" s="259"/>
      <c r="D24" s="259"/>
      <c r="E24" s="72">
        <f>E20*0.6</f>
        <v>72</v>
      </c>
      <c r="F24" s="39"/>
      <c r="G24" s="35"/>
      <c r="H24" s="35"/>
      <c r="I24" s="15"/>
      <c r="J24" s="15"/>
      <c r="K24" s="36"/>
      <c r="L24" s="9"/>
      <c r="M24" s="153" t="s">
        <v>39</v>
      </c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5"/>
    </row>
    <row r="25" spans="1:27" ht="16.5" customHeight="1" thickBot="1">
      <c r="A25" s="8"/>
      <c r="B25" s="256" t="s">
        <v>84</v>
      </c>
      <c r="C25" s="257"/>
      <c r="D25" s="257"/>
      <c r="E25" s="128">
        <v>1</v>
      </c>
      <c r="F25" s="39"/>
      <c r="G25" s="35"/>
      <c r="H25" s="35"/>
      <c r="I25" s="15"/>
      <c r="J25" s="15"/>
      <c r="K25" s="36"/>
      <c r="L25" s="9"/>
      <c r="M25" s="153" t="s">
        <v>66</v>
      </c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5"/>
    </row>
    <row r="26" spans="1:27" ht="16.5" thickBot="1">
      <c r="A26" s="8"/>
      <c r="B26" s="144" t="s">
        <v>36</v>
      </c>
      <c r="C26" s="145"/>
      <c r="D26" s="146"/>
      <c r="E26" s="64">
        <f>SUM(E24,E25)</f>
        <v>73</v>
      </c>
      <c r="F26" s="39"/>
      <c r="G26" s="35"/>
      <c r="H26" s="35"/>
      <c r="I26" s="15"/>
      <c r="J26" s="15"/>
      <c r="K26" s="42"/>
      <c r="L26" s="8"/>
      <c r="M26" s="153" t="s">
        <v>45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</row>
    <row r="27" spans="1:27" ht="16.5" thickBot="1">
      <c r="A27" s="8"/>
      <c r="B27" s="98"/>
      <c r="C27" s="99"/>
      <c r="D27" s="73" t="s">
        <v>38</v>
      </c>
      <c r="E27" s="100">
        <f>E26*0.72</f>
        <v>52.559999999999995</v>
      </c>
      <c r="F27" s="39"/>
      <c r="G27" s="35"/>
      <c r="H27" s="35"/>
      <c r="I27" s="15"/>
      <c r="J27" s="15"/>
      <c r="K27" s="42"/>
      <c r="L27" s="8"/>
      <c r="M27" s="153" t="s">
        <v>63</v>
      </c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5"/>
    </row>
    <row r="28" spans="1:27" ht="16.5" customHeight="1" thickBot="1">
      <c r="A28" s="8"/>
      <c r="B28" s="140"/>
      <c r="C28" s="141"/>
      <c r="D28" s="141"/>
      <c r="E28" s="66"/>
      <c r="F28" s="39"/>
      <c r="G28" s="35"/>
      <c r="H28" s="35"/>
      <c r="I28" s="15"/>
      <c r="J28" s="15"/>
      <c r="K28" s="42"/>
      <c r="L28" s="8"/>
      <c r="M28" s="153" t="s">
        <v>54</v>
      </c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5"/>
    </row>
    <row r="29" spans="1:27" ht="16.5" customHeight="1" thickBot="1">
      <c r="A29" s="8"/>
      <c r="B29" s="147" t="s">
        <v>19</v>
      </c>
      <c r="C29" s="148"/>
      <c r="D29" s="149"/>
      <c r="E29" s="63" t="s">
        <v>4</v>
      </c>
      <c r="F29" s="39"/>
      <c r="G29" s="35"/>
      <c r="H29" s="35"/>
      <c r="I29" s="15"/>
      <c r="J29" s="15"/>
      <c r="K29" s="36"/>
      <c r="L29" s="9"/>
      <c r="M29" s="150" t="s">
        <v>93</v>
      </c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2"/>
    </row>
    <row r="30" spans="1:27" ht="16.5" thickBot="1">
      <c r="A30" s="8"/>
      <c r="B30" s="156" t="s">
        <v>60</v>
      </c>
      <c r="C30" s="157"/>
      <c r="D30" s="157"/>
      <c r="E30" s="67">
        <v>1100</v>
      </c>
      <c r="F30" s="39"/>
      <c r="G30" s="35"/>
      <c r="H30" s="35"/>
      <c r="I30" s="15"/>
      <c r="J30" s="15"/>
      <c r="K30" s="36"/>
      <c r="L30" s="9"/>
      <c r="M30" s="142"/>
      <c r="N30" s="143"/>
      <c r="O30" s="143"/>
    </row>
    <row r="31" spans="1:27" ht="17.25" customHeight="1" thickTop="1" thickBot="1">
      <c r="A31" s="8"/>
      <c r="B31" s="158" t="s">
        <v>61</v>
      </c>
      <c r="C31" s="159"/>
      <c r="D31" s="159"/>
      <c r="E31" s="129">
        <f>H4</f>
        <v>631</v>
      </c>
      <c r="F31" s="35"/>
      <c r="G31" s="35"/>
      <c r="H31" s="35"/>
      <c r="I31" s="15"/>
      <c r="J31" s="15"/>
      <c r="K31" s="36"/>
      <c r="L31" s="9"/>
      <c r="M31" s="168" t="s">
        <v>44</v>
      </c>
      <c r="N31" s="169"/>
      <c r="O31" s="169"/>
      <c r="P31" s="169"/>
      <c r="Q31" s="169"/>
      <c r="R31" s="169"/>
      <c r="S31" s="169"/>
      <c r="T31" s="169"/>
      <c r="U31" s="170"/>
      <c r="W31" s="138" t="s">
        <v>20</v>
      </c>
      <c r="X31" s="139"/>
    </row>
    <row r="32" spans="1:27" ht="16.5" thickBot="1">
      <c r="A32" s="8"/>
      <c r="B32" s="158" t="s">
        <v>62</v>
      </c>
      <c r="C32" s="159"/>
      <c r="D32" s="159"/>
      <c r="E32" s="130">
        <f>E27</f>
        <v>52.559999999999995</v>
      </c>
      <c r="F32" s="35"/>
      <c r="G32" s="35"/>
      <c r="H32" s="35"/>
      <c r="I32" s="15"/>
      <c r="J32" s="15"/>
      <c r="K32" s="36"/>
      <c r="L32" s="9"/>
      <c r="M32" s="102"/>
      <c r="N32" s="102"/>
      <c r="O32" s="103"/>
      <c r="P32" s="104"/>
      <c r="Q32" s="105"/>
      <c r="R32" s="106"/>
      <c r="S32" s="106"/>
      <c r="T32" s="106"/>
      <c r="U32" s="105"/>
      <c r="W32" s="68" t="s">
        <v>21</v>
      </c>
      <c r="X32" s="69" t="s">
        <v>22</v>
      </c>
    </row>
    <row r="33" spans="1:24" ht="16.5" thickTop="1">
      <c r="A33" s="8"/>
      <c r="B33" s="158" t="s">
        <v>86</v>
      </c>
      <c r="C33" s="159"/>
      <c r="D33" s="159"/>
      <c r="E33" s="131">
        <f>E30-(E31+E32)</f>
        <v>416.44000000000005</v>
      </c>
      <c r="F33" s="35"/>
      <c r="G33" s="15"/>
      <c r="H33" s="15"/>
      <c r="I33" s="15"/>
      <c r="J33" s="15"/>
      <c r="K33" s="42"/>
      <c r="L33" s="8"/>
      <c r="M33" s="107" t="s">
        <v>9</v>
      </c>
      <c r="N33" s="108" t="s">
        <v>9</v>
      </c>
      <c r="O33" s="109" t="s">
        <v>10</v>
      </c>
      <c r="P33" s="47"/>
      <c r="Q33" s="59"/>
      <c r="R33" s="76"/>
      <c r="S33" s="76"/>
      <c r="T33" s="76"/>
      <c r="V33" s="47"/>
      <c r="W33" s="48">
        <v>110</v>
      </c>
      <c r="X33" s="49">
        <f>W33*0.72</f>
        <v>79.2</v>
      </c>
    </row>
    <row r="34" spans="1:24">
      <c r="A34" s="8"/>
      <c r="B34" s="158" t="s">
        <v>87</v>
      </c>
      <c r="C34" s="159"/>
      <c r="D34" s="159"/>
      <c r="E34" s="62">
        <f>SUM(H5,H6,H7)</f>
        <v>250</v>
      </c>
      <c r="F34" s="35"/>
      <c r="G34" s="15"/>
      <c r="H34" s="15"/>
      <c r="I34" s="15"/>
      <c r="J34" s="15"/>
      <c r="K34" s="42"/>
      <c r="L34" s="8"/>
      <c r="M34" s="110" t="s">
        <v>11</v>
      </c>
      <c r="N34" s="77">
        <v>0.20499999999999999</v>
      </c>
      <c r="O34" s="78">
        <v>650</v>
      </c>
      <c r="P34" s="47"/>
      <c r="V34" s="47"/>
      <c r="W34" s="48">
        <v>100</v>
      </c>
      <c r="X34" s="49">
        <f>W34*0.72</f>
        <v>72</v>
      </c>
    </row>
    <row r="35" spans="1:24" ht="16.5" customHeight="1" thickBot="1">
      <c r="A35" s="8"/>
      <c r="B35" s="191" t="s">
        <v>88</v>
      </c>
      <c r="C35" s="192"/>
      <c r="D35" s="192"/>
      <c r="E35" s="95">
        <f>E33-E34</f>
        <v>166.44000000000005</v>
      </c>
      <c r="F35" s="35"/>
      <c r="G35" s="35"/>
      <c r="H35" s="15"/>
      <c r="I35" s="15"/>
      <c r="J35" s="15"/>
      <c r="K35" s="42"/>
      <c r="L35" s="8"/>
      <c r="M35" s="110" t="s">
        <v>11</v>
      </c>
      <c r="N35" s="79">
        <v>0.20499999999999999</v>
      </c>
      <c r="O35" s="78">
        <v>750</v>
      </c>
      <c r="P35" s="47"/>
      <c r="Q35" s="111"/>
      <c r="R35" s="5"/>
      <c r="V35" s="47"/>
      <c r="W35" s="48">
        <v>90</v>
      </c>
      <c r="X35" s="49">
        <f t="shared" ref="X35:X43" si="0">W35*0.72</f>
        <v>64.8</v>
      </c>
    </row>
    <row r="36" spans="1:24">
      <c r="A36" s="8"/>
      <c r="B36" s="178" t="s">
        <v>92</v>
      </c>
      <c r="C36" s="179"/>
      <c r="D36" s="180"/>
      <c r="E36" s="166">
        <f>(SUM(H8:H10)/0.72)-(SUM(E13:E15)*0.6)</f>
        <v>97.833333333333343</v>
      </c>
      <c r="F36" s="35"/>
      <c r="G36" s="35"/>
      <c r="H36" s="15"/>
      <c r="I36" s="15"/>
      <c r="J36" s="15"/>
      <c r="K36" s="42"/>
      <c r="L36" s="8"/>
      <c r="M36" s="110" t="s">
        <v>11</v>
      </c>
      <c r="N36" s="77">
        <v>0.42799999999999999</v>
      </c>
      <c r="O36" s="78">
        <v>1100</v>
      </c>
      <c r="P36" s="47"/>
      <c r="Q36" s="112"/>
      <c r="R36" s="5"/>
      <c r="V36" s="47"/>
      <c r="W36" s="48">
        <v>82</v>
      </c>
      <c r="X36" s="49">
        <f t="shared" si="0"/>
        <v>59.04</v>
      </c>
    </row>
    <row r="37" spans="1:24" ht="16.5" thickBot="1">
      <c r="A37" s="8"/>
      <c r="B37" s="181" t="s">
        <v>85</v>
      </c>
      <c r="C37" s="182"/>
      <c r="D37" s="183"/>
      <c r="E37" s="167"/>
      <c r="F37" s="35"/>
      <c r="G37" s="35"/>
      <c r="H37" s="15"/>
      <c r="I37" s="15"/>
      <c r="J37" s="15"/>
      <c r="K37" s="42"/>
      <c r="L37" s="8"/>
      <c r="M37" s="110" t="s">
        <v>11</v>
      </c>
      <c r="N37" s="77">
        <v>0.56399999999999995</v>
      </c>
      <c r="O37" s="78">
        <v>1100</v>
      </c>
      <c r="P37" s="47"/>
      <c r="Q37" s="112"/>
      <c r="R37" s="5"/>
      <c r="V37" s="47"/>
      <c r="W37" s="48">
        <v>70</v>
      </c>
      <c r="X37" s="49">
        <f t="shared" si="0"/>
        <v>50.4</v>
      </c>
    </row>
    <row r="38" spans="1:24" ht="16.5" thickBot="1">
      <c r="A38" s="8"/>
      <c r="B38" s="177"/>
      <c r="C38" s="177"/>
      <c r="D38" s="177"/>
      <c r="E38" s="177"/>
      <c r="F38" s="35"/>
      <c r="G38" s="35"/>
      <c r="H38" s="35"/>
      <c r="I38" s="15"/>
      <c r="J38" s="15"/>
      <c r="K38" s="36"/>
      <c r="L38" s="9"/>
      <c r="M38" s="113" t="s">
        <v>11</v>
      </c>
      <c r="N38" s="80">
        <v>0.56399999999999995</v>
      </c>
      <c r="O38" s="81">
        <v>650</v>
      </c>
      <c r="P38" s="47"/>
      <c r="Q38" s="112"/>
      <c r="R38" s="5"/>
      <c r="V38" s="47"/>
      <c r="W38" s="48">
        <v>55</v>
      </c>
      <c r="X38" s="49">
        <f t="shared" si="0"/>
        <v>39.6</v>
      </c>
    </row>
    <row r="39" spans="1:24" ht="18.600000000000001" customHeight="1" thickTop="1" thickBot="1">
      <c r="A39" s="8"/>
      <c r="B39" s="163" t="s">
        <v>23</v>
      </c>
      <c r="C39" s="164"/>
      <c r="D39" s="164"/>
      <c r="E39" s="165"/>
      <c r="F39" s="35"/>
      <c r="G39" s="189" t="s">
        <v>51</v>
      </c>
      <c r="H39" s="189"/>
      <c r="I39" s="189"/>
      <c r="J39" s="189"/>
      <c r="K39" s="36"/>
      <c r="L39" s="9"/>
      <c r="M39" s="114" t="s">
        <v>12</v>
      </c>
      <c r="N39" s="115">
        <f>I11</f>
        <v>0.46439350912778904</v>
      </c>
      <c r="O39" s="116">
        <f>H11</f>
        <v>986</v>
      </c>
      <c r="P39" s="47"/>
      <c r="Q39" s="112"/>
      <c r="R39" s="5"/>
      <c r="V39" s="47"/>
      <c r="W39" s="48">
        <v>40</v>
      </c>
      <c r="X39" s="49">
        <f t="shared" si="0"/>
        <v>28.799999999999997</v>
      </c>
    </row>
    <row r="40" spans="1:24" ht="17.25" thickTop="1" thickBot="1">
      <c r="A40" s="8"/>
      <c r="B40" s="184" t="s">
        <v>18</v>
      </c>
      <c r="C40" s="185"/>
      <c r="D40" s="185"/>
      <c r="E40" s="186"/>
      <c r="F40" s="35"/>
      <c r="G40" s="75" t="s">
        <v>47</v>
      </c>
      <c r="H40" s="15"/>
      <c r="I40" s="187" t="s">
        <v>48</v>
      </c>
      <c r="J40" s="188"/>
      <c r="K40" s="42"/>
      <c r="L40" s="8"/>
      <c r="M40" s="117" t="s">
        <v>12</v>
      </c>
      <c r="N40" s="118">
        <f>I22</f>
        <v>0.45160859728506791</v>
      </c>
      <c r="O40" s="119">
        <f>H22</f>
        <v>884</v>
      </c>
      <c r="P40" s="47"/>
      <c r="Q40" s="112"/>
      <c r="R40" s="5"/>
      <c r="V40" s="47"/>
      <c r="W40" s="48">
        <v>35</v>
      </c>
      <c r="X40" s="49">
        <f t="shared" si="0"/>
        <v>25.2</v>
      </c>
    </row>
    <row r="41" spans="1:24" ht="17.25" thickTop="1" thickBot="1">
      <c r="A41" s="8"/>
      <c r="B41" s="74"/>
      <c r="C41" s="15"/>
      <c r="D41" s="15"/>
      <c r="E41" s="15"/>
      <c r="F41" s="35"/>
      <c r="G41" s="190" t="s">
        <v>59</v>
      </c>
      <c r="H41" s="190"/>
      <c r="I41" s="190"/>
      <c r="J41" s="190"/>
      <c r="K41" s="36"/>
      <c r="L41" s="9"/>
      <c r="M41" s="120"/>
      <c r="N41" s="121"/>
      <c r="O41" s="121"/>
      <c r="P41" s="47"/>
      <c r="Q41" s="122"/>
      <c r="R41" s="5"/>
      <c r="V41" s="47"/>
      <c r="W41" s="48">
        <v>28</v>
      </c>
      <c r="X41" s="49">
        <f t="shared" si="0"/>
        <v>20.16</v>
      </c>
    </row>
    <row r="42" spans="1:24" ht="17.25" thickTop="1" thickBot="1">
      <c r="A42" s="8"/>
      <c r="B42" s="171" t="s">
        <v>82</v>
      </c>
      <c r="C42" s="172"/>
      <c r="D42" s="172"/>
      <c r="E42" s="172"/>
      <c r="F42" s="172"/>
      <c r="G42" s="172"/>
      <c r="H42" s="172"/>
      <c r="I42" s="172"/>
      <c r="J42" s="172"/>
      <c r="K42" s="173"/>
      <c r="L42" s="9"/>
      <c r="M42" s="52"/>
      <c r="N42" s="52"/>
      <c r="O42" s="52"/>
      <c r="P42" s="47"/>
      <c r="Q42" s="122"/>
      <c r="V42" s="47"/>
      <c r="W42" s="50">
        <v>15</v>
      </c>
      <c r="X42" s="54">
        <f t="shared" si="0"/>
        <v>10.799999999999999</v>
      </c>
    </row>
    <row r="43" spans="1:24" ht="16.5" customHeight="1" thickTop="1" thickBot="1">
      <c r="A43" s="8"/>
      <c r="B43" s="174"/>
      <c r="C43" s="175"/>
      <c r="D43" s="175"/>
      <c r="E43" s="175"/>
      <c r="F43" s="175"/>
      <c r="G43" s="175"/>
      <c r="H43" s="175"/>
      <c r="I43" s="175"/>
      <c r="J43" s="175"/>
      <c r="K43" s="176"/>
      <c r="L43" s="9"/>
      <c r="M43" s="160" t="s">
        <v>37</v>
      </c>
      <c r="N43" s="161"/>
      <c r="O43" s="161"/>
      <c r="P43" s="161"/>
      <c r="Q43" s="161"/>
      <c r="R43" s="161"/>
      <c r="S43" s="161"/>
      <c r="T43" s="161"/>
      <c r="U43" s="162"/>
      <c r="V43" s="47"/>
      <c r="W43" s="123">
        <v>25</v>
      </c>
      <c r="X43" s="55">
        <f t="shared" si="0"/>
        <v>18</v>
      </c>
    </row>
    <row r="44" spans="1:24" ht="16.5" thickTop="1">
      <c r="B44" s="53"/>
    </row>
    <row r="47" spans="1:24">
      <c r="D47" s="51"/>
    </row>
    <row r="48" spans="1:24">
      <c r="D48" s="51"/>
    </row>
    <row r="50" spans="6:27">
      <c r="O50" s="46"/>
    </row>
    <row r="54" spans="6:27" s="2" customFormat="1">
      <c r="F54" s="1"/>
      <c r="G54" s="1"/>
      <c r="H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</sheetData>
  <sheetProtection algorithmName="SHA-512" hashValue="zL91bjMlHrfolFUOsp0TRsdjcuU8U05xhmWUySy8sTH6AiroUsy7guQMtwt0Gjm1Ql9433/Af9rW8EeIDTfyZQ==" saltValue="Yc8OLtRKRA6s5dHkC/e9qA==" spinCount="100000" sheet="1" objects="1" scenarios="1" selectLockedCells="1"/>
  <autoFilter ref="B1:K2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77">
    <mergeCell ref="B23:D23"/>
    <mergeCell ref="B1:K1"/>
    <mergeCell ref="B6:D6"/>
    <mergeCell ref="B7:D7"/>
    <mergeCell ref="B8:D8"/>
    <mergeCell ref="B9:D9"/>
    <mergeCell ref="B3:D3"/>
    <mergeCell ref="B4:D4"/>
    <mergeCell ref="B5:D5"/>
    <mergeCell ref="H2:J2"/>
    <mergeCell ref="G23:J23"/>
    <mergeCell ref="M25:X25"/>
    <mergeCell ref="B17:D17"/>
    <mergeCell ref="H13:J13"/>
    <mergeCell ref="B10:D10"/>
    <mergeCell ref="B12:D12"/>
    <mergeCell ref="B18:D18"/>
    <mergeCell ref="B15:D15"/>
    <mergeCell ref="B16:D16"/>
    <mergeCell ref="B25:D25"/>
    <mergeCell ref="B24:D24"/>
    <mergeCell ref="B20:D20"/>
    <mergeCell ref="B19:D19"/>
    <mergeCell ref="G19:G21"/>
    <mergeCell ref="B21:D21"/>
    <mergeCell ref="B22:D22"/>
    <mergeCell ref="B13:D13"/>
    <mergeCell ref="B14:D14"/>
    <mergeCell ref="M2:X2"/>
    <mergeCell ref="M5:X5"/>
    <mergeCell ref="M6:X6"/>
    <mergeCell ref="M8:X8"/>
    <mergeCell ref="M7:W7"/>
    <mergeCell ref="M4:X4"/>
    <mergeCell ref="M3:X3"/>
    <mergeCell ref="M9:X9"/>
    <mergeCell ref="M13:X13"/>
    <mergeCell ref="G12:J12"/>
    <mergeCell ref="M24:X24"/>
    <mergeCell ref="M20:X20"/>
    <mergeCell ref="M10:X10"/>
    <mergeCell ref="M11:X11"/>
    <mergeCell ref="M12:X12"/>
    <mergeCell ref="M14:X14"/>
    <mergeCell ref="M21:X21"/>
    <mergeCell ref="M15:X15"/>
    <mergeCell ref="M17:X17"/>
    <mergeCell ref="M18:X18"/>
    <mergeCell ref="M19:X19"/>
    <mergeCell ref="M23:X23"/>
    <mergeCell ref="M43:U43"/>
    <mergeCell ref="B39:E39"/>
    <mergeCell ref="E36:E37"/>
    <mergeCell ref="M31:U31"/>
    <mergeCell ref="B42:K43"/>
    <mergeCell ref="B38:E38"/>
    <mergeCell ref="B36:D36"/>
    <mergeCell ref="B37:D37"/>
    <mergeCell ref="B40:E40"/>
    <mergeCell ref="I40:J40"/>
    <mergeCell ref="G39:J39"/>
    <mergeCell ref="B32:D32"/>
    <mergeCell ref="B33:D33"/>
    <mergeCell ref="G41:J41"/>
    <mergeCell ref="B34:D34"/>
    <mergeCell ref="B35:D35"/>
    <mergeCell ref="W31:X31"/>
    <mergeCell ref="B28:D28"/>
    <mergeCell ref="M30:O30"/>
    <mergeCell ref="B26:D26"/>
    <mergeCell ref="B29:D29"/>
    <mergeCell ref="M29:X29"/>
    <mergeCell ref="M28:X28"/>
    <mergeCell ref="M26:X26"/>
    <mergeCell ref="B30:D30"/>
    <mergeCell ref="B31:D31"/>
    <mergeCell ref="M27:X27"/>
  </mergeCells>
  <conditionalFormatting sqref="H11">
    <cfRule type="cellIs" dxfId="22" priority="4" operator="greaterThan">
      <formula>1100</formula>
    </cfRule>
    <cfRule type="cellIs" dxfId="21" priority="11" operator="greaterThan">
      <formula>1100</formula>
    </cfRule>
    <cfRule type="cellIs" dxfId="20" priority="16" operator="greaterThan">
      <formula>1100</formula>
    </cfRule>
    <cfRule type="cellIs" dxfId="19" priority="21" operator="greaterThan">
      <formula>1100</formula>
    </cfRule>
    <cfRule type="cellIs" dxfId="18" priority="23" operator="greaterThan">
      <formula>1100</formula>
    </cfRule>
  </conditionalFormatting>
  <conditionalFormatting sqref="E36">
    <cfRule type="cellIs" dxfId="17" priority="8" operator="lessThan">
      <formula>0</formula>
    </cfRule>
    <cfRule type="cellIs" dxfId="16" priority="17" operator="lessThan">
      <formula>20</formula>
    </cfRule>
    <cfRule type="cellIs" dxfId="15" priority="19" operator="lessThan">
      <formula>10</formula>
    </cfRule>
    <cfRule type="cellIs" dxfId="14" priority="22" operator="lessThan">
      <formula>10</formula>
    </cfRule>
  </conditionalFormatting>
  <conditionalFormatting sqref="I11">
    <cfRule type="cellIs" dxfId="13" priority="12" operator="greaterThan">
      <formula>0.564</formula>
    </cfRule>
    <cfRule type="cellIs" dxfId="12" priority="15" operator="greaterThan">
      <formula>0.564</formula>
    </cfRule>
    <cfRule type="cellIs" dxfId="11" priority="20" operator="greaterThan">
      <formula>0.57</formula>
    </cfRule>
  </conditionalFormatting>
  <conditionalFormatting sqref="E35">
    <cfRule type="cellIs" dxfId="10" priority="9" operator="lessThan">
      <formula>0</formula>
    </cfRule>
    <cfRule type="cellIs" dxfId="9" priority="18" operator="lessThan">
      <formula>0</formula>
    </cfRule>
  </conditionalFormatting>
  <conditionalFormatting sqref="I22">
    <cfRule type="cellIs" dxfId="8" priority="10" operator="lessThan">
      <formula>0.205</formula>
    </cfRule>
    <cfRule type="cellIs" dxfId="7" priority="14" operator="lessThan">
      <formula>0.205</formula>
    </cfRule>
  </conditionalFormatting>
  <conditionalFormatting sqref="E26">
    <cfRule type="cellIs" dxfId="6" priority="13" operator="greaterThan">
      <formula>240</formula>
    </cfRule>
  </conditionalFormatting>
  <conditionalFormatting sqref="H8">
    <cfRule type="cellIs" dxfId="5" priority="7" operator="greaterThan">
      <formula>79</formula>
    </cfRule>
  </conditionalFormatting>
  <conditionalFormatting sqref="H9">
    <cfRule type="cellIs" dxfId="4" priority="6" operator="greaterThan">
      <formula>35</formula>
    </cfRule>
    <cfRule type="cellIs" dxfId="3" priority="1" operator="greaterThan">
      <formula>36</formula>
    </cfRule>
  </conditionalFormatting>
  <conditionalFormatting sqref="H10">
    <cfRule type="cellIs" dxfId="2" priority="5" operator="greaterThan">
      <formula>58</formula>
    </cfRule>
    <cfRule type="cellIs" dxfId="1" priority="3" operator="greaterThan">
      <formula>80</formula>
    </cfRule>
    <cfRule type="cellIs" dxfId="0" priority="2" operator="greaterThan">
      <formula>29</formula>
    </cfRule>
  </conditionalFormatting>
  <printOptions horizontalCentered="1" verticalCentered="1"/>
  <pageMargins left="0.39370078740157483" right="0" top="0.39370078740157483" bottom="0" header="0" footer="0"/>
  <pageSetup paperSize="9"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CARBURANT + CENTRAGE</vt:lpstr>
      <vt:lpstr>'CARBURANT + CENTRAGE'!Zone_d_impression</vt:lpstr>
    </vt:vector>
  </TitlesOfParts>
  <Company>ACRIV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Masse et Centrage</dc:title>
  <dc:subject>Feuille de calcul pour Robin DR400-120</dc:subject>
  <dc:creator>André PARIS</dc:creator>
  <cp:lastModifiedBy>lozano</cp:lastModifiedBy>
  <cp:lastPrinted>2019-08-21T07:34:04Z</cp:lastPrinted>
  <dcterms:created xsi:type="dcterms:W3CDTF">2005-04-15T16:10:46Z</dcterms:created>
  <dcterms:modified xsi:type="dcterms:W3CDTF">2019-08-21T07:35:21Z</dcterms:modified>
  <cp:category>Formation</cp:category>
</cp:coreProperties>
</file>